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1315" windowHeight="10035"/>
  </bookViews>
  <sheets>
    <sheet name="19-ALC-HGral" sheetId="1" r:id="rId1"/>
  </sheets>
  <definedNames>
    <definedName name="_xlnm._FilterDatabase" localSheetId="0" hidden="1">'19-ALC-HGral'!$F$2:$N$50</definedName>
    <definedName name="_xlnm.Print_Area" localSheetId="0">'19-ALC-HGral'!$A$1:$FE$50</definedName>
  </definedNames>
  <calcPr calcId="144525"/>
</workbook>
</file>

<file path=xl/calcChain.xml><?xml version="1.0" encoding="utf-8"?>
<calcChain xmlns="http://schemas.openxmlformats.org/spreadsheetml/2006/main">
  <c r="L3" i="1" l="1"/>
  <c r="M3" i="1"/>
  <c r="O3" i="1"/>
  <c r="P3" i="1"/>
  <c r="R3" i="1" s="1"/>
  <c r="S3" i="1"/>
  <c r="T3" i="1"/>
  <c r="U3" i="1"/>
  <c r="W3" i="1"/>
  <c r="X3" i="1"/>
  <c r="Z3" i="1" s="1"/>
  <c r="AA3" i="1"/>
  <c r="AB3" i="1"/>
  <c r="AC3" i="1"/>
  <c r="AD3" i="1"/>
  <c r="AE3" i="1"/>
  <c r="AF3" i="1" s="1"/>
  <c r="AG3" i="1"/>
  <c r="AI3" i="1"/>
  <c r="AJ3" i="1"/>
  <c r="AL3" i="1" s="1"/>
  <c r="AM3" i="1"/>
  <c r="AN3" i="1"/>
  <c r="AO3" i="1"/>
  <c r="AP3" i="1"/>
  <c r="AQ3" i="1"/>
  <c r="AR3" i="1" s="1"/>
  <c r="AS3" i="1"/>
  <c r="AU3" i="1"/>
  <c r="AV3" i="1"/>
  <c r="AX3" i="1" s="1"/>
  <c r="AY3" i="1"/>
  <c r="AZ3" i="1"/>
  <c r="BA3" i="1"/>
  <c r="BB3" i="1"/>
  <c r="BC3" i="1"/>
  <c r="BD3" i="1" s="1"/>
  <c r="BE3" i="1"/>
  <c r="BG3" i="1"/>
  <c r="BH3" i="1"/>
  <c r="BJ3" i="1" s="1"/>
  <c r="BK3" i="1"/>
  <c r="BL3" i="1"/>
  <c r="BM3" i="1"/>
  <c r="BN3" i="1"/>
  <c r="BO3" i="1"/>
  <c r="BP3" i="1" s="1"/>
  <c r="BQ3" i="1"/>
  <c r="BS3" i="1"/>
  <c r="BT3" i="1"/>
  <c r="BV3" i="1" s="1"/>
  <c r="BW3" i="1"/>
  <c r="BX3" i="1"/>
  <c r="BY3" i="1"/>
  <c r="BZ3" i="1"/>
  <c r="CA3" i="1"/>
  <c r="CB3" i="1" s="1"/>
  <c r="CC3" i="1"/>
  <c r="CE3" i="1"/>
  <c r="CF3" i="1"/>
  <c r="CH3" i="1" s="1"/>
  <c r="CI3" i="1"/>
  <c r="CJ3" i="1"/>
  <c r="CK3" i="1"/>
  <c r="CL3" i="1"/>
  <c r="CM3" i="1"/>
  <c r="CN3" i="1" s="1"/>
  <c r="CO3" i="1"/>
  <c r="CQ3" i="1"/>
  <c r="CR3" i="1"/>
  <c r="CT3" i="1" s="1"/>
  <c r="CU3" i="1"/>
  <c r="CV3" i="1"/>
  <c r="CW3" i="1"/>
  <c r="CX3" i="1"/>
  <c r="CY3" i="1"/>
  <c r="CZ3" i="1" s="1"/>
  <c r="DA3" i="1"/>
  <c r="DC3" i="1"/>
  <c r="DD3" i="1"/>
  <c r="DF3" i="1" s="1"/>
  <c r="DG3" i="1"/>
  <c r="DH3" i="1"/>
  <c r="DI3" i="1"/>
  <c r="DJ3" i="1"/>
  <c r="DK3" i="1"/>
  <c r="DL3" i="1" s="1"/>
  <c r="DM3" i="1"/>
  <c r="DO3" i="1"/>
  <c r="DP3" i="1"/>
  <c r="DR3" i="1" s="1"/>
  <c r="DS3" i="1"/>
  <c r="DT3" i="1"/>
  <c r="DU3" i="1"/>
  <c r="DV3" i="1"/>
  <c r="DW3" i="1"/>
  <c r="DX3" i="1" s="1"/>
  <c r="DY3" i="1"/>
  <c r="EA3" i="1"/>
  <c r="EB3" i="1"/>
  <c r="ED3" i="1" s="1"/>
  <c r="EE3" i="1"/>
  <c r="EF3" i="1"/>
  <c r="EG3" i="1"/>
  <c r="EH3" i="1"/>
  <c r="EI3" i="1"/>
  <c r="EJ3" i="1" s="1"/>
  <c r="EK3" i="1"/>
  <c r="EM3" i="1"/>
  <c r="EN3" i="1"/>
  <c r="EP3" i="1" s="1"/>
  <c r="EQ3" i="1" s="1"/>
  <c r="ER3" i="1"/>
  <c r="ES3" i="1"/>
  <c r="ET3" i="1"/>
  <c r="EU3" i="1"/>
  <c r="EV3" i="1" s="1"/>
  <c r="EX3" i="1"/>
  <c r="EZ3" i="1"/>
  <c r="FH3" i="1"/>
  <c r="FI3" i="1"/>
  <c r="FJ3" i="1"/>
  <c r="FO3" i="1" s="1"/>
  <c r="FK3" i="1"/>
  <c r="FL3" i="1"/>
  <c r="FM3" i="1"/>
  <c r="FN3" i="1"/>
  <c r="L4" i="1"/>
  <c r="M4" i="1"/>
  <c r="O4" i="1"/>
  <c r="S4" i="1" s="1"/>
  <c r="P4" i="1"/>
  <c r="R4" i="1"/>
  <c r="T4" i="1"/>
  <c r="U4" i="1"/>
  <c r="W4" i="1"/>
  <c r="AA4" i="1" s="1"/>
  <c r="X4" i="1"/>
  <c r="Z4" i="1"/>
  <c r="AB4" i="1"/>
  <c r="AC4" i="1"/>
  <c r="AD4" i="1"/>
  <c r="AE4" i="1" s="1"/>
  <c r="AF4" i="1" s="1"/>
  <c r="AG4" i="1"/>
  <c r="AI4" i="1"/>
  <c r="AM4" i="1" s="1"/>
  <c r="AJ4" i="1"/>
  <c r="AL4" i="1"/>
  <c r="AN4" i="1"/>
  <c r="AO4" i="1"/>
  <c r="AP4" i="1"/>
  <c r="AQ4" i="1" s="1"/>
  <c r="AR4" i="1" s="1"/>
  <c r="AS4" i="1"/>
  <c r="AU4" i="1"/>
  <c r="AY4" i="1" s="1"/>
  <c r="AV4" i="1"/>
  <c r="AX4" i="1"/>
  <c r="AZ4" i="1"/>
  <c r="BA4" i="1"/>
  <c r="BB4" i="1"/>
  <c r="BC4" i="1" s="1"/>
  <c r="BD4" i="1" s="1"/>
  <c r="BE4" i="1"/>
  <c r="BG4" i="1"/>
  <c r="BK4" i="1" s="1"/>
  <c r="BH4" i="1"/>
  <c r="BJ4" i="1"/>
  <c r="BL4" i="1"/>
  <c r="BM4" i="1"/>
  <c r="BN4" i="1"/>
  <c r="BO4" i="1" s="1"/>
  <c r="BP4" i="1" s="1"/>
  <c r="BQ4" i="1"/>
  <c r="BS4" i="1"/>
  <c r="BW4" i="1" s="1"/>
  <c r="BT4" i="1"/>
  <c r="BV4" i="1"/>
  <c r="BX4" i="1"/>
  <c r="BY4" i="1"/>
  <c r="BZ4" i="1"/>
  <c r="CA4" i="1" s="1"/>
  <c r="CB4" i="1" s="1"/>
  <c r="CC4" i="1"/>
  <c r="CE4" i="1"/>
  <c r="CI4" i="1" s="1"/>
  <c r="CF4" i="1"/>
  <c r="CH4" i="1"/>
  <c r="CJ4" i="1"/>
  <c r="CK4" i="1"/>
  <c r="CL4" i="1"/>
  <c r="CM4" i="1" s="1"/>
  <c r="CN4" i="1" s="1"/>
  <c r="CO4" i="1"/>
  <c r="CQ4" i="1"/>
  <c r="CU4" i="1" s="1"/>
  <c r="CR4" i="1"/>
  <c r="CT4" i="1"/>
  <c r="CV4" i="1"/>
  <c r="CW4" i="1"/>
  <c r="CX4" i="1"/>
  <c r="CY4" i="1" s="1"/>
  <c r="CZ4" i="1" s="1"/>
  <c r="DA4" i="1"/>
  <c r="DC4" i="1"/>
  <c r="DG4" i="1" s="1"/>
  <c r="DD4" i="1"/>
  <c r="DF4" i="1"/>
  <c r="DH4" i="1"/>
  <c r="DI4" i="1"/>
  <c r="DJ4" i="1"/>
  <c r="DK4" i="1" s="1"/>
  <c r="DL4" i="1" s="1"/>
  <c r="DM4" i="1"/>
  <c r="DO4" i="1"/>
  <c r="DS4" i="1" s="1"/>
  <c r="DP4" i="1"/>
  <c r="DR4" i="1"/>
  <c r="DT4" i="1"/>
  <c r="DU4" i="1"/>
  <c r="DV4" i="1"/>
  <c r="DW4" i="1" s="1"/>
  <c r="DX4" i="1" s="1"/>
  <c r="DY4" i="1"/>
  <c r="EA4" i="1"/>
  <c r="EE4" i="1" s="1"/>
  <c r="EB4" i="1"/>
  <c r="ED4" i="1"/>
  <c r="EF4" i="1"/>
  <c r="EG4" i="1"/>
  <c r="EH4" i="1"/>
  <c r="EI4" i="1" s="1"/>
  <c r="EJ4" i="1" s="1"/>
  <c r="EK4" i="1"/>
  <c r="EM4" i="1"/>
  <c r="EN4" i="1" s="1"/>
  <c r="EP4" i="1" s="1"/>
  <c r="ER4" i="1"/>
  <c r="ES4" i="1"/>
  <c r="ET4" i="1"/>
  <c r="EU4" i="1" s="1"/>
  <c r="EV4" i="1" s="1"/>
  <c r="EX4" i="1"/>
  <c r="EZ4" i="1"/>
  <c r="FE4" i="1" s="1"/>
  <c r="FI4" i="1"/>
  <c r="FH4" i="1" s="1"/>
  <c r="FK4" i="1"/>
  <c r="FL4" i="1"/>
  <c r="FM4" i="1"/>
  <c r="FN4" i="1"/>
  <c r="L5" i="1"/>
  <c r="M5" i="1"/>
  <c r="O5" i="1"/>
  <c r="P5" i="1"/>
  <c r="R5" i="1" s="1"/>
  <c r="S5" i="1"/>
  <c r="T5" i="1"/>
  <c r="U5" i="1"/>
  <c r="W5" i="1"/>
  <c r="X5" i="1"/>
  <c r="Z5" i="1" s="1"/>
  <c r="AA5" i="1"/>
  <c r="AB5" i="1"/>
  <c r="AC5" i="1"/>
  <c r="AD5" i="1"/>
  <c r="AE5" i="1"/>
  <c r="AF5" i="1" s="1"/>
  <c r="AG5" i="1"/>
  <c r="AI5" i="1"/>
  <c r="AJ5" i="1"/>
  <c r="AL5" i="1" s="1"/>
  <c r="AM5" i="1" s="1"/>
  <c r="AN5" i="1"/>
  <c r="AP5" i="1"/>
  <c r="AQ5" i="1"/>
  <c r="AR5" i="1" s="1"/>
  <c r="AS5" i="1"/>
  <c r="AU5" i="1"/>
  <c r="AV5" i="1"/>
  <c r="AX5" i="1" s="1"/>
  <c r="AY5" i="1" s="1"/>
  <c r="BE5" i="1"/>
  <c r="BG5" i="1"/>
  <c r="BH5" i="1"/>
  <c r="BJ5" i="1" s="1"/>
  <c r="BK5" i="1" s="1"/>
  <c r="BQ5" i="1"/>
  <c r="BS5" i="1"/>
  <c r="BT5" i="1"/>
  <c r="BV5" i="1" s="1"/>
  <c r="BW5" i="1" s="1"/>
  <c r="CC5" i="1"/>
  <c r="CE5" i="1"/>
  <c r="CF5" i="1"/>
  <c r="CH5" i="1" s="1"/>
  <c r="CI5" i="1" s="1"/>
  <c r="CO5" i="1"/>
  <c r="CQ5" i="1"/>
  <c r="CR5" i="1"/>
  <c r="CT5" i="1" s="1"/>
  <c r="CU5" i="1" s="1"/>
  <c r="DA5" i="1"/>
  <c r="DC5" i="1"/>
  <c r="DD5" i="1"/>
  <c r="DF5" i="1" s="1"/>
  <c r="DG5" i="1" s="1"/>
  <c r="DI5" i="1"/>
  <c r="DM5" i="1"/>
  <c r="DO5" i="1"/>
  <c r="DP5" i="1"/>
  <c r="DR5" i="1" s="1"/>
  <c r="DS5" i="1" s="1"/>
  <c r="DT5" i="1"/>
  <c r="DU5" i="1"/>
  <c r="DV5" i="1"/>
  <c r="DW5" i="1"/>
  <c r="DX5" i="1" s="1"/>
  <c r="DY5" i="1"/>
  <c r="EA5" i="1"/>
  <c r="EB5" i="1"/>
  <c r="ED5" i="1" s="1"/>
  <c r="EE5" i="1" s="1"/>
  <c r="EF5" i="1"/>
  <c r="EG5" i="1"/>
  <c r="EH5" i="1"/>
  <c r="EI5" i="1"/>
  <c r="EJ5" i="1" s="1"/>
  <c r="EK5" i="1"/>
  <c r="EM5" i="1"/>
  <c r="EN5" i="1"/>
  <c r="EP5" i="1" s="1"/>
  <c r="EQ5" i="1" s="1"/>
  <c r="ER5" i="1"/>
  <c r="ES5" i="1"/>
  <c r="ET5" i="1"/>
  <c r="EU5" i="1"/>
  <c r="EV5" i="1" s="1"/>
  <c r="EX5" i="1"/>
  <c r="EZ5" i="1" s="1"/>
  <c r="FE5" i="1" s="1"/>
  <c r="FI5" i="1"/>
  <c r="FM5" i="1"/>
  <c r="L6" i="1"/>
  <c r="M6" i="1"/>
  <c r="O6" i="1"/>
  <c r="P6" i="1"/>
  <c r="R6" i="1" s="1"/>
  <c r="S6" i="1"/>
  <c r="T6" i="1"/>
  <c r="U6" i="1"/>
  <c r="W6" i="1"/>
  <c r="X6" i="1"/>
  <c r="Z6" i="1" s="1"/>
  <c r="AA6" i="1"/>
  <c r="AB6" i="1"/>
  <c r="AC6" i="1"/>
  <c r="AD6" i="1"/>
  <c r="AE6" i="1"/>
  <c r="AF6" i="1" s="1"/>
  <c r="AG6" i="1"/>
  <c r="AI6" i="1"/>
  <c r="AJ6" i="1"/>
  <c r="AL6" i="1" s="1"/>
  <c r="AM6" i="1" s="1"/>
  <c r="AN6" i="1"/>
  <c r="AP6" i="1"/>
  <c r="AQ6" i="1"/>
  <c r="AR6" i="1" s="1"/>
  <c r="AS6" i="1"/>
  <c r="AU6" i="1"/>
  <c r="AV6" i="1"/>
  <c r="AX6" i="1" s="1"/>
  <c r="AY6" i="1" s="1"/>
  <c r="BE6" i="1"/>
  <c r="BG6" i="1"/>
  <c r="BH6" i="1"/>
  <c r="BJ6" i="1" s="1"/>
  <c r="BK6" i="1" s="1"/>
  <c r="BQ6" i="1"/>
  <c r="BS6" i="1"/>
  <c r="BT6" i="1"/>
  <c r="BV6" i="1" s="1"/>
  <c r="BW6" i="1" s="1"/>
  <c r="CC6" i="1"/>
  <c r="CE6" i="1"/>
  <c r="CF6" i="1"/>
  <c r="CH6" i="1" s="1"/>
  <c r="CI6" i="1" s="1"/>
  <c r="CO6" i="1"/>
  <c r="CQ6" i="1"/>
  <c r="CR6" i="1"/>
  <c r="CT6" i="1" s="1"/>
  <c r="CU6" i="1" s="1"/>
  <c r="DA6" i="1"/>
  <c r="DC6" i="1"/>
  <c r="DD6" i="1"/>
  <c r="DF6" i="1" s="1"/>
  <c r="DG6" i="1" s="1"/>
  <c r="DI6" i="1"/>
  <c r="DM6" i="1"/>
  <c r="DO6" i="1"/>
  <c r="DP6" i="1" s="1"/>
  <c r="DR6" i="1" s="1"/>
  <c r="DT6" i="1"/>
  <c r="DU6" i="1"/>
  <c r="DV6" i="1"/>
  <c r="DW6" i="1" s="1"/>
  <c r="DX6" i="1" s="1"/>
  <c r="DY6" i="1"/>
  <c r="EA6" i="1"/>
  <c r="EB6" i="1" s="1"/>
  <c r="ED6" i="1" s="1"/>
  <c r="EF6" i="1"/>
  <c r="EG6" i="1"/>
  <c r="EH6" i="1"/>
  <c r="EI6" i="1" s="1"/>
  <c r="EJ6" i="1" s="1"/>
  <c r="EK6" i="1"/>
  <c r="EM6" i="1"/>
  <c r="EN6" i="1" s="1"/>
  <c r="EP6" i="1" s="1"/>
  <c r="ER6" i="1"/>
  <c r="ES6" i="1"/>
  <c r="ET6" i="1"/>
  <c r="EU6" i="1" s="1"/>
  <c r="EV6" i="1" s="1"/>
  <c r="EX6" i="1"/>
  <c r="FH6" i="1"/>
  <c r="FI6" i="1"/>
  <c r="FJ6" i="1"/>
  <c r="FO6" i="1" s="1"/>
  <c r="FK6" i="1"/>
  <c r="FL6" i="1"/>
  <c r="FM6" i="1"/>
  <c r="FN6" i="1"/>
  <c r="L7" i="1"/>
  <c r="M7" i="1"/>
  <c r="O7" i="1"/>
  <c r="P7" i="1" s="1"/>
  <c r="R7" i="1" s="1"/>
  <c r="U7" i="1"/>
  <c r="W7" i="1"/>
  <c r="X7" i="1" s="1"/>
  <c r="Z7" i="1" s="1"/>
  <c r="AG7" i="1"/>
  <c r="AI7" i="1"/>
  <c r="AJ7" i="1" s="1"/>
  <c r="AL7" i="1" s="1"/>
  <c r="AS7" i="1"/>
  <c r="AU7" i="1"/>
  <c r="AV7" i="1" s="1"/>
  <c r="AX7" i="1" s="1"/>
  <c r="BE7" i="1"/>
  <c r="BG7" i="1"/>
  <c r="BH7" i="1" s="1"/>
  <c r="BJ7" i="1" s="1"/>
  <c r="BQ7" i="1"/>
  <c r="BS7" i="1"/>
  <c r="BT7" i="1" s="1"/>
  <c r="BV7" i="1" s="1"/>
  <c r="CC7" i="1"/>
  <c r="CE7" i="1"/>
  <c r="CF7" i="1" s="1"/>
  <c r="CH7" i="1" s="1"/>
  <c r="CO7" i="1"/>
  <c r="CQ7" i="1"/>
  <c r="CR7" i="1" s="1"/>
  <c r="CT7" i="1" s="1"/>
  <c r="DA7" i="1"/>
  <c r="DC7" i="1"/>
  <c r="DD7" i="1" s="1"/>
  <c r="DF7" i="1" s="1"/>
  <c r="DM7" i="1"/>
  <c r="DO7" i="1"/>
  <c r="DP7" i="1" s="1"/>
  <c r="DR7" i="1" s="1"/>
  <c r="DU7" i="1"/>
  <c r="DY7" i="1"/>
  <c r="EA7" i="1"/>
  <c r="EB7" i="1" s="1"/>
  <c r="ED7" i="1" s="1"/>
  <c r="EF7" i="1"/>
  <c r="EG7" i="1"/>
  <c r="EH7" i="1"/>
  <c r="EI7" i="1" s="1"/>
  <c r="EJ7" i="1" s="1"/>
  <c r="EK7" i="1"/>
  <c r="EM7" i="1"/>
  <c r="EN7" i="1" s="1"/>
  <c r="EP7" i="1" s="1"/>
  <c r="ER7" i="1"/>
  <c r="ES7" i="1"/>
  <c r="ET7" i="1"/>
  <c r="EU7" i="1" s="1"/>
  <c r="EV7" i="1" s="1"/>
  <c r="EX7" i="1"/>
  <c r="FH7" i="1"/>
  <c r="FI7" i="1"/>
  <c r="FJ7" i="1"/>
  <c r="FO7" i="1" s="1"/>
  <c r="FK7" i="1"/>
  <c r="FL7" i="1"/>
  <c r="FM7" i="1"/>
  <c r="FN7" i="1"/>
  <c r="L8" i="1"/>
  <c r="M8" i="1"/>
  <c r="O8" i="1"/>
  <c r="S8" i="1" s="1"/>
  <c r="P8" i="1"/>
  <c r="R8" i="1"/>
  <c r="T8" i="1"/>
  <c r="U8" i="1"/>
  <c r="W8" i="1"/>
  <c r="AA8" i="1" s="1"/>
  <c r="X8" i="1"/>
  <c r="Z8" i="1"/>
  <c r="AB8" i="1"/>
  <c r="AC8" i="1"/>
  <c r="AD8" i="1"/>
  <c r="AE8" i="1" s="1"/>
  <c r="AF8" i="1" s="1"/>
  <c r="AG8" i="1"/>
  <c r="AI8" i="1"/>
  <c r="AN8" i="1"/>
  <c r="AP8" i="1"/>
  <c r="AQ8" i="1" s="1"/>
  <c r="AR8" i="1" s="1"/>
  <c r="AS8" i="1"/>
  <c r="AU8" i="1"/>
  <c r="BE8" i="1"/>
  <c r="BG8" i="1"/>
  <c r="BH8" i="1"/>
  <c r="BJ8" i="1" s="1"/>
  <c r="BK8" i="1" s="1"/>
  <c r="BQ8" i="1"/>
  <c r="BS8" i="1"/>
  <c r="BT8" i="1"/>
  <c r="BV8" i="1" s="1"/>
  <c r="BW8" i="1" s="1"/>
  <c r="CC8" i="1"/>
  <c r="CE8" i="1"/>
  <c r="CF8" i="1"/>
  <c r="CH8" i="1" s="1"/>
  <c r="CI8" i="1" s="1"/>
  <c r="CO8" i="1"/>
  <c r="CQ8" i="1"/>
  <c r="CR8" i="1"/>
  <c r="CT8" i="1" s="1"/>
  <c r="CU8" i="1" s="1"/>
  <c r="DA8" i="1"/>
  <c r="DC8" i="1"/>
  <c r="DD8" i="1"/>
  <c r="DF8" i="1" s="1"/>
  <c r="DG8" i="1" s="1"/>
  <c r="DI8" i="1"/>
  <c r="DM8" i="1"/>
  <c r="DO8" i="1"/>
  <c r="DP8" i="1"/>
  <c r="DR8" i="1" s="1"/>
  <c r="DS8" i="1" s="1"/>
  <c r="DT8" i="1"/>
  <c r="DU8" i="1"/>
  <c r="DV8" i="1"/>
  <c r="DW8" i="1"/>
  <c r="DX8" i="1" s="1"/>
  <c r="DY8" i="1"/>
  <c r="EA8" i="1"/>
  <c r="EB8" i="1"/>
  <c r="ED8" i="1" s="1"/>
  <c r="EE8" i="1" s="1"/>
  <c r="EF8" i="1"/>
  <c r="EG8" i="1"/>
  <c r="EH8" i="1"/>
  <c r="EI8" i="1"/>
  <c r="EJ8" i="1" s="1"/>
  <c r="EK8" i="1"/>
  <c r="EM8" i="1"/>
  <c r="EN8" i="1"/>
  <c r="EP8" i="1" s="1"/>
  <c r="EQ8" i="1" s="1"/>
  <c r="ER8" i="1"/>
  <c r="ES8" i="1"/>
  <c r="ET8" i="1"/>
  <c r="EU8" i="1"/>
  <c r="EV8" i="1" s="1"/>
  <c r="EX8" i="1"/>
  <c r="EZ8" i="1" s="1"/>
  <c r="FE8" i="1" s="1"/>
  <c r="FI8" i="1"/>
  <c r="FH8" i="1" s="1"/>
  <c r="FK8" i="1"/>
  <c r="FM8" i="1"/>
  <c r="L9" i="1"/>
  <c r="M9" i="1"/>
  <c r="O9" i="1"/>
  <c r="P9" i="1"/>
  <c r="R9" i="1" s="1"/>
  <c r="S9" i="1"/>
  <c r="T9" i="1"/>
  <c r="U9" i="1"/>
  <c r="W9" i="1"/>
  <c r="X9" i="1"/>
  <c r="Z9" i="1" s="1"/>
  <c r="AA9" i="1"/>
  <c r="AB9" i="1"/>
  <c r="AC9" i="1"/>
  <c r="AD9" i="1"/>
  <c r="AE9" i="1"/>
  <c r="AF9" i="1" s="1"/>
  <c r="AG9" i="1"/>
  <c r="AI9" i="1"/>
  <c r="AJ9" i="1"/>
  <c r="AL9" i="1" s="1"/>
  <c r="AM9" i="1" s="1"/>
  <c r="AN9" i="1"/>
  <c r="AP9" i="1"/>
  <c r="AQ9" i="1"/>
  <c r="AR9" i="1" s="1"/>
  <c r="AS9" i="1"/>
  <c r="AU9" i="1"/>
  <c r="AV9" i="1"/>
  <c r="AX9" i="1" s="1"/>
  <c r="AY9" i="1" s="1"/>
  <c r="BE9" i="1"/>
  <c r="BG9" i="1"/>
  <c r="BH9" i="1"/>
  <c r="BJ9" i="1" s="1"/>
  <c r="BK9" i="1" s="1"/>
  <c r="BQ9" i="1"/>
  <c r="BS9" i="1"/>
  <c r="BT9" i="1"/>
  <c r="BV9" i="1" s="1"/>
  <c r="BW9" i="1" s="1"/>
  <c r="CC9" i="1"/>
  <c r="CE9" i="1"/>
  <c r="CF9" i="1"/>
  <c r="CH9" i="1" s="1"/>
  <c r="CI9" i="1" s="1"/>
  <c r="CO9" i="1"/>
  <c r="CQ9" i="1"/>
  <c r="CR9" i="1"/>
  <c r="CT9" i="1" s="1"/>
  <c r="CU9" i="1" s="1"/>
  <c r="DA9" i="1"/>
  <c r="DC9" i="1"/>
  <c r="DD9" i="1"/>
  <c r="DF9" i="1" s="1"/>
  <c r="DG9" i="1" s="1"/>
  <c r="DI9" i="1"/>
  <c r="DM9" i="1"/>
  <c r="DO9" i="1"/>
  <c r="DP9" i="1"/>
  <c r="DR9" i="1" s="1"/>
  <c r="DS9" i="1" s="1"/>
  <c r="DT9" i="1"/>
  <c r="DU9" i="1"/>
  <c r="DV9" i="1"/>
  <c r="DW9" i="1"/>
  <c r="DX9" i="1" s="1"/>
  <c r="DY9" i="1"/>
  <c r="EA9" i="1"/>
  <c r="EB9" i="1"/>
  <c r="ED9" i="1" s="1"/>
  <c r="EE9" i="1" s="1"/>
  <c r="EF9" i="1"/>
  <c r="EG9" i="1"/>
  <c r="EH9" i="1"/>
  <c r="EI9" i="1"/>
  <c r="EJ9" i="1" s="1"/>
  <c r="EK9" i="1"/>
  <c r="EM9" i="1"/>
  <c r="EN9" i="1"/>
  <c r="EP9" i="1" s="1"/>
  <c r="EQ9" i="1" s="1"/>
  <c r="ER9" i="1"/>
  <c r="ES9" i="1"/>
  <c r="ET9" i="1"/>
  <c r="EU9" i="1"/>
  <c r="EV9" i="1" s="1"/>
  <c r="EX9" i="1"/>
  <c r="EZ9" i="1" s="1"/>
  <c r="FE9" i="1" s="1"/>
  <c r="FI9" i="1"/>
  <c r="FH9" i="1" s="1"/>
  <c r="FK9" i="1"/>
  <c r="FM9" i="1"/>
  <c r="L10" i="1"/>
  <c r="M10" i="1"/>
  <c r="O10" i="1"/>
  <c r="P10" i="1"/>
  <c r="R10" i="1" s="1"/>
  <c r="S10" i="1"/>
  <c r="T10" i="1"/>
  <c r="U10" i="1"/>
  <c r="W10" i="1"/>
  <c r="X10" i="1"/>
  <c r="Z10" i="1" s="1"/>
  <c r="AA10" i="1"/>
  <c r="AB10" i="1"/>
  <c r="AC10" i="1"/>
  <c r="AD10" i="1"/>
  <c r="AE10" i="1"/>
  <c r="AF10" i="1" s="1"/>
  <c r="AG10" i="1"/>
  <c r="AI10" i="1"/>
  <c r="AJ10" i="1"/>
  <c r="AL10" i="1" s="1"/>
  <c r="AM10" i="1"/>
  <c r="AZ10" i="1" s="1"/>
  <c r="AN10" i="1"/>
  <c r="AO10" i="1"/>
  <c r="AP10" i="1"/>
  <c r="AQ10" i="1"/>
  <c r="AR10" i="1" s="1"/>
  <c r="AS10" i="1"/>
  <c r="AU10" i="1"/>
  <c r="AV10" i="1"/>
  <c r="AX10" i="1" s="1"/>
  <c r="AY10" i="1"/>
  <c r="BL10" i="1" s="1"/>
  <c r="BE10" i="1"/>
  <c r="BG10" i="1"/>
  <c r="BH10" i="1"/>
  <c r="BJ10" i="1" s="1"/>
  <c r="BK10" i="1"/>
  <c r="BX10" i="1" s="1"/>
  <c r="BQ10" i="1"/>
  <c r="BS10" i="1"/>
  <c r="BT10" i="1"/>
  <c r="BV10" i="1" s="1"/>
  <c r="BW10" i="1"/>
  <c r="CJ10" i="1" s="1"/>
  <c r="CC10" i="1"/>
  <c r="CE10" i="1"/>
  <c r="CF10" i="1"/>
  <c r="CH10" i="1" s="1"/>
  <c r="CI10" i="1"/>
  <c r="CV10" i="1" s="1"/>
  <c r="CO10" i="1"/>
  <c r="CQ10" i="1"/>
  <c r="CR10" i="1"/>
  <c r="CT10" i="1" s="1"/>
  <c r="CU10" i="1"/>
  <c r="DH10" i="1" s="1"/>
  <c r="DA10" i="1"/>
  <c r="DC10" i="1"/>
  <c r="DD10" i="1"/>
  <c r="DF10" i="1" s="1"/>
  <c r="DG10" i="1"/>
  <c r="DT10" i="1" s="1"/>
  <c r="DV10" i="1" s="1"/>
  <c r="DM10" i="1"/>
  <c r="DO10" i="1"/>
  <c r="DP10" i="1"/>
  <c r="DR10" i="1" s="1"/>
  <c r="DS10" i="1"/>
  <c r="DU10" i="1"/>
  <c r="DW10" i="1"/>
  <c r="DX10" i="1" s="1"/>
  <c r="DY10" i="1"/>
  <c r="EA10" i="1"/>
  <c r="EB10" i="1"/>
  <c r="ED10" i="1" s="1"/>
  <c r="EE10" i="1"/>
  <c r="EF10" i="1"/>
  <c r="EG10" i="1"/>
  <c r="EH10" i="1"/>
  <c r="EI10" i="1"/>
  <c r="EJ10" i="1" s="1"/>
  <c r="EK10" i="1"/>
  <c r="EM10" i="1"/>
  <c r="EN10" i="1"/>
  <c r="EP10" i="1" s="1"/>
  <c r="EQ10" i="1"/>
  <c r="ER10" i="1"/>
  <c r="ES10" i="1"/>
  <c r="ET10" i="1"/>
  <c r="EU10" i="1"/>
  <c r="EV10" i="1" s="1"/>
  <c r="EX10" i="1"/>
  <c r="EZ10" i="1" s="1"/>
  <c r="FE10" i="1"/>
  <c r="FI10" i="1"/>
  <c r="FK10" i="1"/>
  <c r="FM10" i="1"/>
  <c r="L11" i="1"/>
  <c r="M11" i="1"/>
  <c r="O11" i="1"/>
  <c r="P11" i="1"/>
  <c r="R11" i="1" s="1"/>
  <c r="S11" i="1" s="1"/>
  <c r="U11" i="1"/>
  <c r="W11" i="1"/>
  <c r="X11" i="1"/>
  <c r="Z11" i="1" s="1"/>
  <c r="AA11" i="1" s="1"/>
  <c r="AG11" i="1"/>
  <c r="AI11" i="1"/>
  <c r="AJ11" i="1"/>
  <c r="AL11" i="1" s="1"/>
  <c r="AM11" i="1" s="1"/>
  <c r="AS11" i="1"/>
  <c r="AU11" i="1"/>
  <c r="AV11" i="1"/>
  <c r="AX11" i="1" s="1"/>
  <c r="AY11" i="1" s="1"/>
  <c r="BE11" i="1"/>
  <c r="BG11" i="1"/>
  <c r="BH11" i="1"/>
  <c r="BJ11" i="1" s="1"/>
  <c r="BK11" i="1" s="1"/>
  <c r="BQ11" i="1"/>
  <c r="BS11" i="1"/>
  <c r="BT11" i="1"/>
  <c r="BV11" i="1" s="1"/>
  <c r="BW11" i="1" s="1"/>
  <c r="CC11" i="1"/>
  <c r="CE11" i="1"/>
  <c r="CF11" i="1"/>
  <c r="CH11" i="1" s="1"/>
  <c r="CI11" i="1" s="1"/>
  <c r="CO11" i="1"/>
  <c r="CQ11" i="1"/>
  <c r="CR11" i="1"/>
  <c r="CT11" i="1" s="1"/>
  <c r="CU11" i="1" s="1"/>
  <c r="DA11" i="1"/>
  <c r="DC11" i="1"/>
  <c r="DD11" i="1"/>
  <c r="DF11" i="1" s="1"/>
  <c r="DG11" i="1" s="1"/>
  <c r="DI11" i="1"/>
  <c r="DM11" i="1"/>
  <c r="DO11" i="1"/>
  <c r="DP11" i="1"/>
  <c r="DR11" i="1" s="1"/>
  <c r="DS11" i="1" s="1"/>
  <c r="DT11" i="1"/>
  <c r="DU11" i="1"/>
  <c r="DV11" i="1"/>
  <c r="DW11" i="1"/>
  <c r="DX11" i="1" s="1"/>
  <c r="DY11" i="1"/>
  <c r="EA11" i="1"/>
  <c r="EB11" i="1"/>
  <c r="ED11" i="1" s="1"/>
  <c r="EE11" i="1" s="1"/>
  <c r="EF11" i="1"/>
  <c r="EG11" i="1"/>
  <c r="EH11" i="1"/>
  <c r="EI11" i="1"/>
  <c r="EJ11" i="1" s="1"/>
  <c r="EK11" i="1"/>
  <c r="EM11" i="1"/>
  <c r="EN11" i="1"/>
  <c r="EP11" i="1" s="1"/>
  <c r="EQ11" i="1" s="1"/>
  <c r="ER11" i="1"/>
  <c r="ES11" i="1"/>
  <c r="ET11" i="1"/>
  <c r="EU11" i="1"/>
  <c r="EV11" i="1" s="1"/>
  <c r="EX11" i="1"/>
  <c r="FI11" i="1"/>
  <c r="FK11" i="1" s="1"/>
  <c r="FM11" i="1"/>
  <c r="L12" i="1"/>
  <c r="M12" i="1"/>
  <c r="O12" i="1"/>
  <c r="P12" i="1"/>
  <c r="R12" i="1" s="1"/>
  <c r="S12" i="1"/>
  <c r="U12" i="1"/>
  <c r="W12" i="1"/>
  <c r="X12" i="1"/>
  <c r="Z12" i="1" s="1"/>
  <c r="AA12" i="1"/>
  <c r="AC12" i="1" s="1"/>
  <c r="AG12" i="1"/>
  <c r="AI12" i="1"/>
  <c r="AJ12" i="1" s="1"/>
  <c r="AL12" i="1" s="1"/>
  <c r="AN12" i="1"/>
  <c r="AS12" i="1"/>
  <c r="AU12" i="1"/>
  <c r="AV12" i="1" s="1"/>
  <c r="AX12" i="1" s="1"/>
  <c r="BE12" i="1"/>
  <c r="BG12" i="1"/>
  <c r="BH12" i="1" s="1"/>
  <c r="BJ12" i="1" s="1"/>
  <c r="BQ12" i="1"/>
  <c r="BS12" i="1"/>
  <c r="BT12" i="1" s="1"/>
  <c r="BV12" i="1" s="1"/>
  <c r="CC12" i="1"/>
  <c r="CE12" i="1"/>
  <c r="CF12" i="1" s="1"/>
  <c r="CH12" i="1" s="1"/>
  <c r="CO12" i="1"/>
  <c r="CQ12" i="1"/>
  <c r="CR12" i="1" s="1"/>
  <c r="CT12" i="1" s="1"/>
  <c r="DA12" i="1"/>
  <c r="DC12" i="1"/>
  <c r="DD12" i="1" s="1"/>
  <c r="DF12" i="1" s="1"/>
  <c r="DM12" i="1"/>
  <c r="DO12" i="1"/>
  <c r="DP12" i="1" s="1"/>
  <c r="DR12" i="1" s="1"/>
  <c r="DU12" i="1"/>
  <c r="DY12" i="1"/>
  <c r="EA12" i="1"/>
  <c r="EB12" i="1" s="1"/>
  <c r="ED12" i="1" s="1"/>
  <c r="EF12" i="1"/>
  <c r="EG12" i="1"/>
  <c r="EH12" i="1"/>
  <c r="EI12" i="1" s="1"/>
  <c r="EJ12" i="1" s="1"/>
  <c r="EK12" i="1"/>
  <c r="EM12" i="1"/>
  <c r="EN12" i="1" s="1"/>
  <c r="EP12" i="1" s="1"/>
  <c r="ER12" i="1"/>
  <c r="ES12" i="1"/>
  <c r="ET12" i="1"/>
  <c r="EU12" i="1" s="1"/>
  <c r="EV12" i="1" s="1"/>
  <c r="EX12" i="1"/>
  <c r="FH12" i="1"/>
  <c r="FI12" i="1"/>
  <c r="FJ12" i="1"/>
  <c r="FO12" i="1" s="1"/>
  <c r="FK12" i="1"/>
  <c r="FL12" i="1"/>
  <c r="FM12" i="1"/>
  <c r="FN12" i="1"/>
  <c r="L13" i="1"/>
  <c r="M13" i="1"/>
  <c r="O13" i="1"/>
  <c r="P13" i="1" s="1"/>
  <c r="R13" i="1" s="1"/>
  <c r="U13" i="1"/>
  <c r="W13" i="1"/>
  <c r="X13" i="1" s="1"/>
  <c r="Z13" i="1" s="1"/>
  <c r="AG13" i="1"/>
  <c r="AI13" i="1"/>
  <c r="AJ13" i="1" s="1"/>
  <c r="AL13" i="1" s="1"/>
  <c r="AS13" i="1"/>
  <c r="AU13" i="1"/>
  <c r="AV13" i="1" s="1"/>
  <c r="AX13" i="1" s="1"/>
  <c r="BE13" i="1"/>
  <c r="BG13" i="1"/>
  <c r="BH13" i="1" s="1"/>
  <c r="BJ13" i="1" s="1"/>
  <c r="BQ13" i="1"/>
  <c r="BS13" i="1"/>
  <c r="BT13" i="1" s="1"/>
  <c r="BV13" i="1" s="1"/>
  <c r="CC13" i="1"/>
  <c r="CE13" i="1"/>
  <c r="CF13" i="1" s="1"/>
  <c r="CH13" i="1" s="1"/>
  <c r="CO13" i="1"/>
  <c r="CQ13" i="1"/>
  <c r="CR13" i="1" s="1"/>
  <c r="CT13" i="1" s="1"/>
  <c r="DA13" i="1"/>
  <c r="DC13" i="1"/>
  <c r="DD13" i="1" s="1"/>
  <c r="DF13" i="1" s="1"/>
  <c r="DM13" i="1"/>
  <c r="DO13" i="1"/>
  <c r="DP13" i="1" s="1"/>
  <c r="DR13" i="1" s="1"/>
  <c r="DU13" i="1"/>
  <c r="DY13" i="1"/>
  <c r="EA13" i="1"/>
  <c r="EB13" i="1" s="1"/>
  <c r="ED13" i="1" s="1"/>
  <c r="EF13" i="1"/>
  <c r="EG13" i="1"/>
  <c r="EH13" i="1"/>
  <c r="EI13" i="1" s="1"/>
  <c r="EJ13" i="1" s="1"/>
  <c r="EK13" i="1"/>
  <c r="EM13" i="1"/>
  <c r="EN13" i="1" s="1"/>
  <c r="EP13" i="1" s="1"/>
  <c r="ER13" i="1"/>
  <c r="ES13" i="1"/>
  <c r="ET13" i="1"/>
  <c r="EU13" i="1" s="1"/>
  <c r="EV13" i="1" s="1"/>
  <c r="EX13" i="1"/>
  <c r="FH13" i="1"/>
  <c r="FI13" i="1"/>
  <c r="FJ13" i="1"/>
  <c r="FO13" i="1" s="1"/>
  <c r="FK13" i="1"/>
  <c r="FL13" i="1"/>
  <c r="FM13" i="1"/>
  <c r="FN13" i="1"/>
  <c r="L14" i="1"/>
  <c r="M14" i="1"/>
  <c r="O14" i="1"/>
  <c r="P14" i="1" s="1"/>
  <c r="R14" i="1" s="1"/>
  <c r="U14" i="1"/>
  <c r="W14" i="1"/>
  <c r="X14" i="1" s="1"/>
  <c r="Z14" i="1" s="1"/>
  <c r="AG14" i="1"/>
  <c r="AI14" i="1"/>
  <c r="AJ14" i="1" s="1"/>
  <c r="AL14" i="1" s="1"/>
  <c r="AS14" i="1"/>
  <c r="AU14" i="1"/>
  <c r="AV14" i="1" s="1"/>
  <c r="AX14" i="1" s="1"/>
  <c r="BE14" i="1"/>
  <c r="BG14" i="1"/>
  <c r="BH14" i="1" s="1"/>
  <c r="BJ14" i="1" s="1"/>
  <c r="BQ14" i="1"/>
  <c r="BS14" i="1"/>
  <c r="BT14" i="1" s="1"/>
  <c r="BV14" i="1" s="1"/>
  <c r="CC14" i="1"/>
  <c r="CE14" i="1"/>
  <c r="CF14" i="1" s="1"/>
  <c r="CH14" i="1" s="1"/>
  <c r="CO14" i="1"/>
  <c r="CQ14" i="1"/>
  <c r="CR14" i="1" s="1"/>
  <c r="CT14" i="1" s="1"/>
  <c r="DA14" i="1"/>
  <c r="DC14" i="1"/>
  <c r="DD14" i="1" s="1"/>
  <c r="DF14" i="1" s="1"/>
  <c r="DM14" i="1"/>
  <c r="DO14" i="1"/>
  <c r="DP14" i="1" s="1"/>
  <c r="DR14" i="1" s="1"/>
  <c r="DS14" i="1" s="1"/>
  <c r="DU14" i="1"/>
  <c r="DY14" i="1"/>
  <c r="EA14" i="1"/>
  <c r="EB14" i="1"/>
  <c r="ED14" i="1" s="1"/>
  <c r="EE14" i="1" s="1"/>
  <c r="EF14" i="1"/>
  <c r="EG14" i="1"/>
  <c r="EH14" i="1"/>
  <c r="EI14" i="1"/>
  <c r="EJ14" i="1" s="1"/>
  <c r="EK14" i="1"/>
  <c r="EM14" i="1"/>
  <c r="EN14" i="1"/>
  <c r="EP14" i="1" s="1"/>
  <c r="EQ14" i="1" s="1"/>
  <c r="ER14" i="1"/>
  <c r="ES14" i="1"/>
  <c r="ET14" i="1"/>
  <c r="EU14" i="1"/>
  <c r="EV14" i="1" s="1"/>
  <c r="EX14" i="1"/>
  <c r="FI14" i="1"/>
  <c r="FH14" i="1" s="1"/>
  <c r="FK14" i="1"/>
  <c r="FM14" i="1"/>
  <c r="L15" i="1"/>
  <c r="M15" i="1"/>
  <c r="O15" i="1"/>
  <c r="P15" i="1"/>
  <c r="R15" i="1" s="1"/>
  <c r="S15" i="1" s="1"/>
  <c r="U15" i="1"/>
  <c r="W15" i="1"/>
  <c r="X15" i="1"/>
  <c r="Z15" i="1" s="1"/>
  <c r="AA15" i="1" s="1"/>
  <c r="AG15" i="1"/>
  <c r="AI15" i="1"/>
  <c r="AJ15" i="1"/>
  <c r="AL15" i="1" s="1"/>
  <c r="AM15" i="1" s="1"/>
  <c r="AS15" i="1"/>
  <c r="AU15" i="1"/>
  <c r="AV15" i="1"/>
  <c r="AX15" i="1" s="1"/>
  <c r="AY15" i="1" s="1"/>
  <c r="BE15" i="1"/>
  <c r="BG15" i="1"/>
  <c r="BH15" i="1"/>
  <c r="BJ15" i="1" s="1"/>
  <c r="BK15" i="1" s="1"/>
  <c r="BQ15" i="1"/>
  <c r="BS15" i="1"/>
  <c r="BT15" i="1"/>
  <c r="BV15" i="1" s="1"/>
  <c r="BW15" i="1"/>
  <c r="CJ15" i="1" s="1"/>
  <c r="CC15" i="1"/>
  <c r="CE15" i="1"/>
  <c r="CF15" i="1"/>
  <c r="CH15" i="1" s="1"/>
  <c r="CI15" i="1"/>
  <c r="CV15" i="1" s="1"/>
  <c r="CO15" i="1"/>
  <c r="CQ15" i="1"/>
  <c r="CR15" i="1"/>
  <c r="CT15" i="1" s="1"/>
  <c r="CU15" i="1"/>
  <c r="DH15" i="1" s="1"/>
  <c r="DA15" i="1"/>
  <c r="DC15" i="1"/>
  <c r="DD15" i="1"/>
  <c r="DF15" i="1" s="1"/>
  <c r="DG15" i="1"/>
  <c r="DT15" i="1" s="1"/>
  <c r="DV15" i="1" s="1"/>
  <c r="DM15" i="1"/>
  <c r="DO15" i="1"/>
  <c r="DP15" i="1"/>
  <c r="DR15" i="1" s="1"/>
  <c r="DS15" i="1"/>
  <c r="DU15" i="1"/>
  <c r="DW15" i="1"/>
  <c r="DX15" i="1" s="1"/>
  <c r="DY15" i="1"/>
  <c r="EA15" i="1"/>
  <c r="EB15" i="1"/>
  <c r="ED15" i="1" s="1"/>
  <c r="EE15" i="1"/>
  <c r="EF15" i="1"/>
  <c r="EG15" i="1"/>
  <c r="EH15" i="1"/>
  <c r="EI15" i="1"/>
  <c r="EJ15" i="1" s="1"/>
  <c r="EK15" i="1"/>
  <c r="EM15" i="1"/>
  <c r="EN15" i="1"/>
  <c r="EP15" i="1" s="1"/>
  <c r="EQ15" i="1"/>
  <c r="ER15" i="1"/>
  <c r="ES15" i="1"/>
  <c r="ET15" i="1"/>
  <c r="EU15" i="1"/>
  <c r="EV15" i="1" s="1"/>
  <c r="EX15" i="1"/>
  <c r="FI15" i="1"/>
  <c r="FK15" i="1"/>
  <c r="FM15" i="1"/>
  <c r="L16" i="1"/>
  <c r="M16" i="1"/>
  <c r="O16" i="1"/>
  <c r="P16" i="1"/>
  <c r="R16" i="1" s="1"/>
  <c r="S16" i="1" s="1"/>
  <c r="U16" i="1"/>
  <c r="W16" i="1"/>
  <c r="X16" i="1"/>
  <c r="Z16" i="1" s="1"/>
  <c r="AA16" i="1" s="1"/>
  <c r="AG16" i="1"/>
  <c r="AI16" i="1"/>
  <c r="AJ16" i="1"/>
  <c r="AL16" i="1" s="1"/>
  <c r="AM16" i="1" s="1"/>
  <c r="AS16" i="1"/>
  <c r="AU16" i="1"/>
  <c r="AV16" i="1"/>
  <c r="AX16" i="1" s="1"/>
  <c r="AY16" i="1" s="1"/>
  <c r="BE16" i="1"/>
  <c r="BG16" i="1"/>
  <c r="BH16" i="1"/>
  <c r="BJ16" i="1" s="1"/>
  <c r="BK16" i="1" s="1"/>
  <c r="BQ16" i="1"/>
  <c r="BS16" i="1"/>
  <c r="BT16" i="1"/>
  <c r="BV16" i="1" s="1"/>
  <c r="BW16" i="1" s="1"/>
  <c r="CC16" i="1"/>
  <c r="CE16" i="1"/>
  <c r="CF16" i="1"/>
  <c r="CH16" i="1" s="1"/>
  <c r="CI16" i="1" s="1"/>
  <c r="CO16" i="1"/>
  <c r="CQ16" i="1"/>
  <c r="CR16" i="1"/>
  <c r="CT16" i="1" s="1"/>
  <c r="CU16" i="1" s="1"/>
  <c r="DA16" i="1"/>
  <c r="DC16" i="1"/>
  <c r="DD16" i="1"/>
  <c r="DF16" i="1" s="1"/>
  <c r="DG16" i="1" s="1"/>
  <c r="DM16" i="1"/>
  <c r="DO16" i="1"/>
  <c r="DP16" i="1"/>
  <c r="DR16" i="1" s="1"/>
  <c r="DS16" i="1" s="1"/>
  <c r="DU16" i="1"/>
  <c r="DY16" i="1"/>
  <c r="EA16" i="1"/>
  <c r="EB16" i="1"/>
  <c r="ED16" i="1" s="1"/>
  <c r="EE16" i="1" s="1"/>
  <c r="EF16" i="1"/>
  <c r="EG16" i="1"/>
  <c r="EH16" i="1"/>
  <c r="EI16" i="1"/>
  <c r="EJ16" i="1" s="1"/>
  <c r="EK16" i="1"/>
  <c r="EM16" i="1"/>
  <c r="EN16" i="1"/>
  <c r="EP16" i="1" s="1"/>
  <c r="EQ16" i="1" s="1"/>
  <c r="ER16" i="1"/>
  <c r="ES16" i="1"/>
  <c r="ET16" i="1"/>
  <c r="EU16" i="1"/>
  <c r="EV16" i="1" s="1"/>
  <c r="EX16" i="1"/>
  <c r="EZ16" i="1" s="1"/>
  <c r="FE16" i="1" s="1"/>
  <c r="FI16" i="1"/>
  <c r="FH16" i="1" s="1"/>
  <c r="FK16" i="1"/>
  <c r="FM16" i="1"/>
  <c r="L17" i="1"/>
  <c r="M17" i="1"/>
  <c r="O17" i="1"/>
  <c r="P17" i="1"/>
  <c r="R17" i="1" s="1"/>
  <c r="S17" i="1"/>
  <c r="T17" i="1"/>
  <c r="U17" i="1"/>
  <c r="W17" i="1"/>
  <c r="X17" i="1"/>
  <c r="Z17" i="1" s="1"/>
  <c r="AA17" i="1"/>
  <c r="AB17" i="1"/>
  <c r="AC17" i="1"/>
  <c r="AD17" i="1"/>
  <c r="AE17" i="1"/>
  <c r="AF17" i="1" s="1"/>
  <c r="AG17" i="1"/>
  <c r="AI17" i="1"/>
  <c r="AJ17" i="1"/>
  <c r="AL17" i="1" s="1"/>
  <c r="AM17" i="1"/>
  <c r="AN17" i="1"/>
  <c r="AO17" i="1"/>
  <c r="AP17" i="1"/>
  <c r="AQ17" i="1"/>
  <c r="AR17" i="1" s="1"/>
  <c r="AS17" i="1"/>
  <c r="AU17" i="1"/>
  <c r="AV17" i="1"/>
  <c r="AX17" i="1" s="1"/>
  <c r="AY17" i="1"/>
  <c r="AZ17" i="1"/>
  <c r="BA17" i="1"/>
  <c r="BB17" i="1"/>
  <c r="BC17" i="1"/>
  <c r="BD17" i="1" s="1"/>
  <c r="BE17" i="1"/>
  <c r="BG17" i="1"/>
  <c r="BH17" i="1"/>
  <c r="BJ17" i="1" s="1"/>
  <c r="BK17" i="1"/>
  <c r="BL17" i="1"/>
  <c r="BM17" i="1"/>
  <c r="BN17" i="1"/>
  <c r="BO17" i="1"/>
  <c r="BP17" i="1" s="1"/>
  <c r="BQ17" i="1"/>
  <c r="BS17" i="1"/>
  <c r="BT17" i="1"/>
  <c r="BV17" i="1" s="1"/>
  <c r="BW17" i="1"/>
  <c r="BX17" i="1"/>
  <c r="BY17" i="1"/>
  <c r="BZ17" i="1"/>
  <c r="CA17" i="1"/>
  <c r="CB17" i="1" s="1"/>
  <c r="CC17" i="1"/>
  <c r="CE17" i="1"/>
  <c r="CF17" i="1"/>
  <c r="CH17" i="1" s="1"/>
  <c r="CI17" i="1"/>
  <c r="CJ17" i="1"/>
  <c r="CK17" i="1"/>
  <c r="CL17" i="1"/>
  <c r="CM17" i="1"/>
  <c r="CN17" i="1" s="1"/>
  <c r="CO17" i="1"/>
  <c r="CQ17" i="1"/>
  <c r="CR17" i="1"/>
  <c r="CT17" i="1" s="1"/>
  <c r="CU17" i="1"/>
  <c r="CV17" i="1"/>
  <c r="CW17" i="1"/>
  <c r="CX17" i="1"/>
  <c r="CY17" i="1"/>
  <c r="CZ17" i="1" s="1"/>
  <c r="DA17" i="1"/>
  <c r="DC17" i="1"/>
  <c r="DD17" i="1"/>
  <c r="DF17" i="1" s="1"/>
  <c r="DG17" i="1"/>
  <c r="DH17" i="1"/>
  <c r="DI17" i="1"/>
  <c r="DJ17" i="1"/>
  <c r="DK17" i="1"/>
  <c r="DL17" i="1" s="1"/>
  <c r="DM17" i="1"/>
  <c r="DO17" i="1"/>
  <c r="DP17" i="1"/>
  <c r="DR17" i="1" s="1"/>
  <c r="DS17" i="1" s="1"/>
  <c r="DT17" i="1"/>
  <c r="DU17" i="1"/>
  <c r="DV17" i="1"/>
  <c r="DW17" i="1"/>
  <c r="DX17" i="1" s="1"/>
  <c r="DY17" i="1"/>
  <c r="EA17" i="1"/>
  <c r="EB17" i="1"/>
  <c r="ED17" i="1" s="1"/>
  <c r="EE17" i="1" s="1"/>
  <c r="EF17" i="1"/>
  <c r="EG17" i="1"/>
  <c r="EH17" i="1"/>
  <c r="EI17" i="1"/>
  <c r="EJ17" i="1" s="1"/>
  <c r="EK17" i="1"/>
  <c r="EM17" i="1"/>
  <c r="EN17" i="1"/>
  <c r="EP17" i="1" s="1"/>
  <c r="EQ17" i="1" s="1"/>
  <c r="ER17" i="1"/>
  <c r="ES17" i="1"/>
  <c r="ET17" i="1"/>
  <c r="EU17" i="1"/>
  <c r="EV17" i="1" s="1"/>
  <c r="EX17" i="1"/>
  <c r="EZ17" i="1" s="1"/>
  <c r="FE17" i="1" s="1"/>
  <c r="FI17" i="1"/>
  <c r="FH17" i="1" s="1"/>
  <c r="FK17" i="1"/>
  <c r="FM17" i="1"/>
  <c r="L18" i="1"/>
  <c r="M18" i="1"/>
  <c r="O18" i="1"/>
  <c r="P18" i="1"/>
  <c r="R18" i="1" s="1"/>
  <c r="S18" i="1" s="1"/>
  <c r="U18" i="1"/>
  <c r="W18" i="1"/>
  <c r="X18" i="1"/>
  <c r="Z18" i="1" s="1"/>
  <c r="AA18" i="1" s="1"/>
  <c r="AG18" i="1"/>
  <c r="AI18" i="1"/>
  <c r="AJ18" i="1"/>
  <c r="AL18" i="1" s="1"/>
  <c r="AM18" i="1" s="1"/>
  <c r="AS18" i="1"/>
  <c r="AU18" i="1"/>
  <c r="AV18" i="1"/>
  <c r="AX18" i="1" s="1"/>
  <c r="AY18" i="1" s="1"/>
  <c r="BE18" i="1"/>
  <c r="BG18" i="1"/>
  <c r="BH18" i="1"/>
  <c r="BJ18" i="1" s="1"/>
  <c r="BK18" i="1" s="1"/>
  <c r="BQ18" i="1"/>
  <c r="BS18" i="1"/>
  <c r="BT18" i="1"/>
  <c r="BV18" i="1" s="1"/>
  <c r="BW18" i="1" s="1"/>
  <c r="CC18" i="1"/>
  <c r="CE18" i="1"/>
  <c r="CF18" i="1"/>
  <c r="CH18" i="1" s="1"/>
  <c r="CI18" i="1" s="1"/>
  <c r="CO18" i="1"/>
  <c r="CQ18" i="1"/>
  <c r="CR18" i="1"/>
  <c r="CT18" i="1" s="1"/>
  <c r="CU18" i="1" s="1"/>
  <c r="DA18" i="1"/>
  <c r="DC18" i="1"/>
  <c r="DD18" i="1"/>
  <c r="DF18" i="1" s="1"/>
  <c r="DG18" i="1" s="1"/>
  <c r="DI18" i="1"/>
  <c r="DM18" i="1"/>
  <c r="DO18" i="1"/>
  <c r="DP18" i="1"/>
  <c r="DR18" i="1" s="1"/>
  <c r="DS18" i="1" s="1"/>
  <c r="DT18" i="1"/>
  <c r="DU18" i="1"/>
  <c r="DV18" i="1"/>
  <c r="DW18" i="1"/>
  <c r="DX18" i="1" s="1"/>
  <c r="DY18" i="1"/>
  <c r="EA18" i="1"/>
  <c r="EB18" i="1"/>
  <c r="ED18" i="1" s="1"/>
  <c r="EE18" i="1" s="1"/>
  <c r="EF18" i="1"/>
  <c r="EG18" i="1"/>
  <c r="EH18" i="1"/>
  <c r="EI18" i="1"/>
  <c r="EJ18" i="1" s="1"/>
  <c r="EK18" i="1"/>
  <c r="EM18" i="1"/>
  <c r="EN18" i="1"/>
  <c r="EP18" i="1" s="1"/>
  <c r="EQ18" i="1" s="1"/>
  <c r="ER18" i="1"/>
  <c r="ES18" i="1"/>
  <c r="ET18" i="1"/>
  <c r="EU18" i="1"/>
  <c r="EV18" i="1" s="1"/>
  <c r="EX18" i="1"/>
  <c r="EZ18" i="1" s="1"/>
  <c r="FE18" i="1" s="1"/>
  <c r="FI18" i="1"/>
  <c r="FH18" i="1" s="1"/>
  <c r="FK18" i="1"/>
  <c r="FM18" i="1"/>
  <c r="L19" i="1"/>
  <c r="M19" i="1"/>
  <c r="O19" i="1"/>
  <c r="P19" i="1"/>
  <c r="R19" i="1" s="1"/>
  <c r="S19" i="1" s="1"/>
  <c r="U19" i="1"/>
  <c r="W19" i="1"/>
  <c r="X19" i="1"/>
  <c r="Z19" i="1" s="1"/>
  <c r="AA19" i="1" s="1"/>
  <c r="AG19" i="1"/>
  <c r="AI19" i="1"/>
  <c r="AJ19" i="1"/>
  <c r="AL19" i="1" s="1"/>
  <c r="AM19" i="1" s="1"/>
  <c r="AS19" i="1"/>
  <c r="AU19" i="1"/>
  <c r="AV19" i="1"/>
  <c r="AX19" i="1" s="1"/>
  <c r="AY19" i="1" s="1"/>
  <c r="BE19" i="1"/>
  <c r="BG19" i="1"/>
  <c r="BH19" i="1"/>
  <c r="BJ19" i="1" s="1"/>
  <c r="BK19" i="1" s="1"/>
  <c r="BQ19" i="1"/>
  <c r="BS19" i="1"/>
  <c r="BT19" i="1"/>
  <c r="BV19" i="1" s="1"/>
  <c r="BW19" i="1" s="1"/>
  <c r="CC19" i="1"/>
  <c r="CE19" i="1"/>
  <c r="CF19" i="1"/>
  <c r="CH19" i="1" s="1"/>
  <c r="CI19" i="1" s="1"/>
  <c r="CO19" i="1"/>
  <c r="CQ19" i="1"/>
  <c r="CR19" i="1"/>
  <c r="CT19" i="1" s="1"/>
  <c r="CU19" i="1" s="1"/>
  <c r="DA19" i="1"/>
  <c r="DC19" i="1"/>
  <c r="DD19" i="1"/>
  <c r="DF19" i="1" s="1"/>
  <c r="DG19" i="1" s="1"/>
  <c r="DM19" i="1"/>
  <c r="DO19" i="1"/>
  <c r="DP19" i="1"/>
  <c r="DR19" i="1" s="1"/>
  <c r="DS19" i="1" s="1"/>
  <c r="DU19" i="1"/>
  <c r="DY19" i="1"/>
  <c r="EA19" i="1"/>
  <c r="EB19" i="1"/>
  <c r="ED19" i="1" s="1"/>
  <c r="EE19" i="1" s="1"/>
  <c r="EF19" i="1"/>
  <c r="EG19" i="1"/>
  <c r="EH19" i="1"/>
  <c r="EI19" i="1"/>
  <c r="EJ19" i="1" s="1"/>
  <c r="EK19" i="1"/>
  <c r="EM19" i="1"/>
  <c r="EN19" i="1"/>
  <c r="EP19" i="1" s="1"/>
  <c r="EQ19" i="1" s="1"/>
  <c r="ER19" i="1"/>
  <c r="ES19" i="1"/>
  <c r="ET19" i="1"/>
  <c r="EU19" i="1"/>
  <c r="EV19" i="1" s="1"/>
  <c r="EX19" i="1"/>
  <c r="EZ19" i="1" s="1"/>
  <c r="FE19" i="1" s="1"/>
  <c r="FI19" i="1"/>
  <c r="FH19" i="1" s="1"/>
  <c r="FK19" i="1"/>
  <c r="FM19" i="1"/>
  <c r="L20" i="1"/>
  <c r="M20" i="1"/>
  <c r="O20" i="1"/>
  <c r="P20" i="1"/>
  <c r="R20" i="1" s="1"/>
  <c r="S20" i="1" s="1"/>
  <c r="U20" i="1"/>
  <c r="W20" i="1"/>
  <c r="X20" i="1"/>
  <c r="Z20" i="1" s="1"/>
  <c r="AA20" i="1" s="1"/>
  <c r="AG20" i="1"/>
  <c r="AI20" i="1"/>
  <c r="AJ20" i="1"/>
  <c r="AL20" i="1" s="1"/>
  <c r="AM20" i="1" s="1"/>
  <c r="AS20" i="1"/>
  <c r="AU20" i="1"/>
  <c r="AV20" i="1"/>
  <c r="AX20" i="1" s="1"/>
  <c r="AY20" i="1" s="1"/>
  <c r="BE20" i="1"/>
  <c r="BG20" i="1"/>
  <c r="BH20" i="1"/>
  <c r="BJ20" i="1" s="1"/>
  <c r="BK20" i="1" s="1"/>
  <c r="BQ20" i="1"/>
  <c r="BS20" i="1"/>
  <c r="BT20" i="1"/>
  <c r="BV20" i="1" s="1"/>
  <c r="BW20" i="1" s="1"/>
  <c r="CC20" i="1"/>
  <c r="CE20" i="1"/>
  <c r="CF20" i="1"/>
  <c r="CH20" i="1" s="1"/>
  <c r="CI20" i="1" s="1"/>
  <c r="CO20" i="1"/>
  <c r="CQ20" i="1"/>
  <c r="CR20" i="1"/>
  <c r="CT20" i="1" s="1"/>
  <c r="CU20" i="1" s="1"/>
  <c r="DA20" i="1"/>
  <c r="DC20" i="1"/>
  <c r="DD20" i="1"/>
  <c r="DF20" i="1" s="1"/>
  <c r="DG20" i="1" s="1"/>
  <c r="DM20" i="1"/>
  <c r="DO20" i="1"/>
  <c r="DP20" i="1"/>
  <c r="DR20" i="1" s="1"/>
  <c r="DS20" i="1" s="1"/>
  <c r="DU20" i="1"/>
  <c r="DY20" i="1"/>
  <c r="EA20" i="1"/>
  <c r="EB20" i="1"/>
  <c r="ED20" i="1" s="1"/>
  <c r="EE20" i="1" s="1"/>
  <c r="EF20" i="1"/>
  <c r="EG20" i="1"/>
  <c r="EH20" i="1"/>
  <c r="EI20" i="1"/>
  <c r="EJ20" i="1" s="1"/>
  <c r="EK20" i="1"/>
  <c r="EM20" i="1"/>
  <c r="EN20" i="1"/>
  <c r="EP20" i="1" s="1"/>
  <c r="EQ20" i="1" s="1"/>
  <c r="ER20" i="1"/>
  <c r="ES20" i="1"/>
  <c r="ET20" i="1"/>
  <c r="EU20" i="1"/>
  <c r="EV20" i="1" s="1"/>
  <c r="EX20" i="1"/>
  <c r="FI20" i="1"/>
  <c r="FM20" i="1"/>
  <c r="L21" i="1"/>
  <c r="M21" i="1"/>
  <c r="O21" i="1"/>
  <c r="P21" i="1"/>
  <c r="R21" i="1" s="1"/>
  <c r="S21" i="1"/>
  <c r="U21" i="1"/>
  <c r="W21" i="1"/>
  <c r="X21" i="1"/>
  <c r="Z21" i="1" s="1"/>
  <c r="AA21" i="1"/>
  <c r="AN21" i="1" s="1"/>
  <c r="AG21" i="1"/>
  <c r="AI21" i="1"/>
  <c r="AJ21" i="1"/>
  <c r="AL21" i="1" s="1"/>
  <c r="AM21" i="1"/>
  <c r="AZ21" i="1" s="1"/>
  <c r="AS21" i="1"/>
  <c r="AU21" i="1"/>
  <c r="AV21" i="1"/>
  <c r="AX21" i="1" s="1"/>
  <c r="AY21" i="1"/>
  <c r="BL21" i="1" s="1"/>
  <c r="BE21" i="1"/>
  <c r="BG21" i="1"/>
  <c r="BH21" i="1"/>
  <c r="BJ21" i="1" s="1"/>
  <c r="BK21" i="1"/>
  <c r="BX21" i="1" s="1"/>
  <c r="BQ21" i="1"/>
  <c r="BS21" i="1"/>
  <c r="BT21" i="1"/>
  <c r="BV21" i="1" s="1"/>
  <c r="BW21" i="1"/>
  <c r="CJ21" i="1" s="1"/>
  <c r="CC21" i="1"/>
  <c r="CE21" i="1"/>
  <c r="CF21" i="1"/>
  <c r="CH21" i="1" s="1"/>
  <c r="CI21" i="1"/>
  <c r="CV21" i="1" s="1"/>
  <c r="CO21" i="1"/>
  <c r="CQ21" i="1"/>
  <c r="CR21" i="1"/>
  <c r="CT21" i="1" s="1"/>
  <c r="CU21" i="1"/>
  <c r="DH21" i="1" s="1"/>
  <c r="DA21" i="1"/>
  <c r="DC21" i="1"/>
  <c r="DD21" i="1"/>
  <c r="DF21" i="1" s="1"/>
  <c r="DG21" i="1"/>
  <c r="DT21" i="1" s="1"/>
  <c r="DV21" i="1" s="1"/>
  <c r="DM21" i="1"/>
  <c r="DO21" i="1"/>
  <c r="DP21" i="1"/>
  <c r="DR21" i="1" s="1"/>
  <c r="DS21" i="1"/>
  <c r="DU21" i="1"/>
  <c r="DW21" i="1"/>
  <c r="DX21" i="1" s="1"/>
  <c r="DY21" i="1"/>
  <c r="EA21" i="1"/>
  <c r="EB21" i="1"/>
  <c r="ED21" i="1" s="1"/>
  <c r="EE21" i="1"/>
  <c r="EF21" i="1"/>
  <c r="EG21" i="1"/>
  <c r="EH21" i="1"/>
  <c r="EI21" i="1"/>
  <c r="EJ21" i="1" s="1"/>
  <c r="EK21" i="1"/>
  <c r="EM21" i="1"/>
  <c r="EN21" i="1"/>
  <c r="EP21" i="1" s="1"/>
  <c r="EQ21" i="1"/>
  <c r="ER21" i="1"/>
  <c r="ES21" i="1"/>
  <c r="ET21" i="1"/>
  <c r="EU21" i="1"/>
  <c r="EV21" i="1" s="1"/>
  <c r="EX21" i="1"/>
  <c r="FI21" i="1"/>
  <c r="FK21" i="1"/>
  <c r="FM21" i="1"/>
  <c r="L22" i="1"/>
  <c r="M22" i="1"/>
  <c r="O22" i="1"/>
  <c r="P22" i="1"/>
  <c r="R22" i="1" s="1"/>
  <c r="S22" i="1" s="1"/>
  <c r="U22" i="1"/>
  <c r="W22" i="1"/>
  <c r="X22" i="1"/>
  <c r="Z22" i="1" s="1"/>
  <c r="AA22" i="1" s="1"/>
  <c r="AG22" i="1"/>
  <c r="AI22" i="1"/>
  <c r="AJ22" i="1"/>
  <c r="AL22" i="1" s="1"/>
  <c r="AM22" i="1" s="1"/>
  <c r="AS22" i="1"/>
  <c r="AU22" i="1"/>
  <c r="AV22" i="1"/>
  <c r="AX22" i="1" s="1"/>
  <c r="AY22" i="1" s="1"/>
  <c r="BE22" i="1"/>
  <c r="BG22" i="1"/>
  <c r="BH22" i="1"/>
  <c r="BJ22" i="1" s="1"/>
  <c r="BK22" i="1" s="1"/>
  <c r="BQ22" i="1"/>
  <c r="BS22" i="1"/>
  <c r="BT22" i="1"/>
  <c r="BV22" i="1" s="1"/>
  <c r="BW22" i="1" s="1"/>
  <c r="CC22" i="1"/>
  <c r="CE22" i="1"/>
  <c r="CF22" i="1"/>
  <c r="CH22" i="1" s="1"/>
  <c r="CI22" i="1" s="1"/>
  <c r="CO22" i="1"/>
  <c r="CQ22" i="1"/>
  <c r="CR22" i="1"/>
  <c r="CT22" i="1" s="1"/>
  <c r="CU22" i="1" s="1"/>
  <c r="DA22" i="1"/>
  <c r="DC22" i="1"/>
  <c r="DD22" i="1"/>
  <c r="DF22" i="1" s="1"/>
  <c r="DG22" i="1" s="1"/>
  <c r="DM22" i="1"/>
  <c r="DO22" i="1"/>
  <c r="DP22" i="1"/>
  <c r="DR22" i="1" s="1"/>
  <c r="DS22" i="1" s="1"/>
  <c r="DU22" i="1"/>
  <c r="DY22" i="1"/>
  <c r="EA22" i="1"/>
  <c r="EB22" i="1"/>
  <c r="ED22" i="1" s="1"/>
  <c r="EE22" i="1" s="1"/>
  <c r="EF22" i="1"/>
  <c r="EG22" i="1"/>
  <c r="EH22" i="1"/>
  <c r="EI22" i="1"/>
  <c r="EJ22" i="1" s="1"/>
  <c r="EK22" i="1"/>
  <c r="EM22" i="1"/>
  <c r="EN22" i="1"/>
  <c r="EP22" i="1" s="1"/>
  <c r="EQ22" i="1" s="1"/>
  <c r="ER22" i="1"/>
  <c r="ES22" i="1"/>
  <c r="ET22" i="1"/>
  <c r="EU22" i="1"/>
  <c r="EV22" i="1" s="1"/>
  <c r="EX22" i="1"/>
  <c r="FI22" i="1"/>
  <c r="FM22" i="1"/>
  <c r="L23" i="1"/>
  <c r="M23" i="1"/>
  <c r="O23" i="1"/>
  <c r="P23" i="1"/>
  <c r="R23" i="1" s="1"/>
  <c r="S23" i="1"/>
  <c r="U23" i="1"/>
  <c r="W23" i="1"/>
  <c r="X23" i="1"/>
  <c r="Z23" i="1" s="1"/>
  <c r="AA23" i="1"/>
  <c r="AN23" i="1" s="1"/>
  <c r="AG23" i="1"/>
  <c r="AI23" i="1"/>
  <c r="AJ23" i="1"/>
  <c r="AL23" i="1" s="1"/>
  <c r="AM23" i="1"/>
  <c r="AZ23" i="1" s="1"/>
  <c r="AS23" i="1"/>
  <c r="AU23" i="1"/>
  <c r="AV23" i="1"/>
  <c r="AX23" i="1" s="1"/>
  <c r="AY23" i="1"/>
  <c r="BL23" i="1" s="1"/>
  <c r="BE23" i="1"/>
  <c r="BG23" i="1"/>
  <c r="BH23" i="1"/>
  <c r="BJ23" i="1" s="1"/>
  <c r="BK23" i="1"/>
  <c r="BX23" i="1" s="1"/>
  <c r="BQ23" i="1"/>
  <c r="BS23" i="1"/>
  <c r="BT23" i="1"/>
  <c r="BV23" i="1" s="1"/>
  <c r="BW23" i="1"/>
  <c r="CJ23" i="1" s="1"/>
  <c r="CC23" i="1"/>
  <c r="CE23" i="1"/>
  <c r="CF23" i="1"/>
  <c r="CH23" i="1" s="1"/>
  <c r="CI23" i="1"/>
  <c r="CK23" i="1" s="1"/>
  <c r="CO23" i="1"/>
  <c r="CQ23" i="1"/>
  <c r="CR23" i="1"/>
  <c r="CT23" i="1" s="1"/>
  <c r="CU23" i="1" s="1"/>
  <c r="DA23" i="1"/>
  <c r="DC23" i="1"/>
  <c r="DD23" i="1"/>
  <c r="DF23" i="1" s="1"/>
  <c r="DG23" i="1" s="1"/>
  <c r="DM23" i="1"/>
  <c r="DO23" i="1"/>
  <c r="DP23" i="1"/>
  <c r="DR23" i="1" s="1"/>
  <c r="DS23" i="1" s="1"/>
  <c r="DU23" i="1"/>
  <c r="DY23" i="1"/>
  <c r="EA23" i="1"/>
  <c r="EB23" i="1"/>
  <c r="ED23" i="1" s="1"/>
  <c r="EE23" i="1" s="1"/>
  <c r="EF23" i="1"/>
  <c r="EG23" i="1"/>
  <c r="EH23" i="1"/>
  <c r="EI23" i="1"/>
  <c r="EJ23" i="1" s="1"/>
  <c r="EK23" i="1"/>
  <c r="EM23" i="1"/>
  <c r="EN23" i="1"/>
  <c r="EP23" i="1" s="1"/>
  <c r="EQ23" i="1" s="1"/>
  <c r="ER23" i="1"/>
  <c r="ES23" i="1"/>
  <c r="ET23" i="1"/>
  <c r="EU23" i="1"/>
  <c r="EV23" i="1" s="1"/>
  <c r="EX23" i="1"/>
  <c r="EZ23" i="1" s="1"/>
  <c r="FE23" i="1" s="1"/>
  <c r="FI23" i="1"/>
  <c r="FH23" i="1" s="1"/>
  <c r="FK23" i="1"/>
  <c r="FM23" i="1"/>
  <c r="L24" i="1"/>
  <c r="M24" i="1"/>
  <c r="O24" i="1"/>
  <c r="P24" i="1"/>
  <c r="R24" i="1" s="1"/>
  <c r="S24" i="1" s="1"/>
  <c r="U24" i="1"/>
  <c r="W24" i="1"/>
  <c r="X24" i="1"/>
  <c r="Z24" i="1" s="1"/>
  <c r="AA24" i="1" s="1"/>
  <c r="AG24" i="1"/>
  <c r="AI24" i="1"/>
  <c r="AJ24" i="1"/>
  <c r="AL24" i="1" s="1"/>
  <c r="AM24" i="1" s="1"/>
  <c r="AS24" i="1"/>
  <c r="AU24" i="1"/>
  <c r="AV24" i="1"/>
  <c r="AX24" i="1" s="1"/>
  <c r="AY24" i="1" s="1"/>
  <c r="BE24" i="1"/>
  <c r="BG24" i="1"/>
  <c r="BH24" i="1"/>
  <c r="BJ24" i="1" s="1"/>
  <c r="BK24" i="1" s="1"/>
  <c r="BQ24" i="1"/>
  <c r="BS24" i="1"/>
  <c r="BT24" i="1"/>
  <c r="BV24" i="1" s="1"/>
  <c r="BW24" i="1" s="1"/>
  <c r="CC24" i="1"/>
  <c r="CE24" i="1"/>
  <c r="CF24" i="1"/>
  <c r="CH24" i="1" s="1"/>
  <c r="CI24" i="1" s="1"/>
  <c r="CO24" i="1"/>
  <c r="CQ24" i="1"/>
  <c r="CR24" i="1"/>
  <c r="CT24" i="1" s="1"/>
  <c r="CU24" i="1" s="1"/>
  <c r="DA24" i="1"/>
  <c r="DC24" i="1"/>
  <c r="DD24" i="1"/>
  <c r="DF24" i="1" s="1"/>
  <c r="DG24" i="1" s="1"/>
  <c r="DM24" i="1"/>
  <c r="DO24" i="1"/>
  <c r="DP24" i="1"/>
  <c r="DR24" i="1" s="1"/>
  <c r="DS24" i="1" s="1"/>
  <c r="DU24" i="1"/>
  <c r="DY24" i="1"/>
  <c r="EA24" i="1"/>
  <c r="EB24" i="1"/>
  <c r="ED24" i="1" s="1"/>
  <c r="EE24" i="1" s="1"/>
  <c r="EF24" i="1"/>
  <c r="EG24" i="1"/>
  <c r="EH24" i="1"/>
  <c r="EI24" i="1"/>
  <c r="EJ24" i="1" s="1"/>
  <c r="EK24" i="1"/>
  <c r="EM24" i="1"/>
  <c r="EN24" i="1"/>
  <c r="EP24" i="1" s="1"/>
  <c r="EQ24" i="1" s="1"/>
  <c r="ER24" i="1"/>
  <c r="ES24" i="1"/>
  <c r="ET24" i="1"/>
  <c r="EU24" i="1"/>
  <c r="EV24" i="1" s="1"/>
  <c r="EX24" i="1"/>
  <c r="EZ24" i="1" s="1"/>
  <c r="FE24" i="1" s="1"/>
  <c r="FI24" i="1"/>
  <c r="FH24" i="1" s="1"/>
  <c r="FK24" i="1"/>
  <c r="FM24" i="1"/>
  <c r="L25" i="1"/>
  <c r="M25" i="1"/>
  <c r="O25" i="1"/>
  <c r="P25" i="1"/>
  <c r="R25" i="1" s="1"/>
  <c r="S25" i="1" s="1"/>
  <c r="U25" i="1"/>
  <c r="W25" i="1"/>
  <c r="X25" i="1"/>
  <c r="Z25" i="1" s="1"/>
  <c r="AA25" i="1" s="1"/>
  <c r="AG25" i="1"/>
  <c r="AI25" i="1"/>
  <c r="AJ25" i="1"/>
  <c r="AL25" i="1" s="1"/>
  <c r="AM25" i="1" s="1"/>
  <c r="AS25" i="1"/>
  <c r="AU25" i="1"/>
  <c r="AV25" i="1"/>
  <c r="AX25" i="1" s="1"/>
  <c r="AY25" i="1" s="1"/>
  <c r="BE25" i="1"/>
  <c r="BG25" i="1"/>
  <c r="BH25" i="1"/>
  <c r="BJ25" i="1" s="1"/>
  <c r="BK25" i="1" s="1"/>
  <c r="BQ25" i="1"/>
  <c r="BS25" i="1"/>
  <c r="BT25" i="1"/>
  <c r="BV25" i="1" s="1"/>
  <c r="BW25" i="1" s="1"/>
  <c r="CC25" i="1"/>
  <c r="CE25" i="1"/>
  <c r="CF25" i="1"/>
  <c r="CH25" i="1" s="1"/>
  <c r="CI25" i="1" s="1"/>
  <c r="CO25" i="1"/>
  <c r="CQ25" i="1"/>
  <c r="CR25" i="1"/>
  <c r="CT25" i="1" s="1"/>
  <c r="CU25" i="1" s="1"/>
  <c r="DA25" i="1"/>
  <c r="DC25" i="1"/>
  <c r="DD25" i="1"/>
  <c r="DF25" i="1" s="1"/>
  <c r="DG25" i="1" s="1"/>
  <c r="DM25" i="1"/>
  <c r="DO25" i="1"/>
  <c r="DP25" i="1"/>
  <c r="DR25" i="1" s="1"/>
  <c r="DS25" i="1" s="1"/>
  <c r="DU25" i="1"/>
  <c r="DY25" i="1"/>
  <c r="EA25" i="1"/>
  <c r="EB25" i="1"/>
  <c r="ED25" i="1" s="1"/>
  <c r="EE25" i="1" s="1"/>
  <c r="EF25" i="1"/>
  <c r="EG25" i="1"/>
  <c r="EH25" i="1"/>
  <c r="EI25" i="1"/>
  <c r="EJ25" i="1" s="1"/>
  <c r="EK25" i="1"/>
  <c r="EM25" i="1"/>
  <c r="EN25" i="1"/>
  <c r="EP25" i="1" s="1"/>
  <c r="EQ25" i="1" s="1"/>
  <c r="ER25" i="1"/>
  <c r="ES25" i="1"/>
  <c r="ET25" i="1"/>
  <c r="EU25" i="1"/>
  <c r="EV25" i="1" s="1"/>
  <c r="EX25" i="1"/>
  <c r="EZ25" i="1" s="1"/>
  <c r="FE25" i="1" s="1"/>
  <c r="FI25" i="1"/>
  <c r="FH25" i="1" s="1"/>
  <c r="FK25" i="1"/>
  <c r="FM25" i="1"/>
  <c r="L26" i="1"/>
  <c r="M26" i="1"/>
  <c r="O26" i="1"/>
  <c r="P26" i="1"/>
  <c r="R26" i="1" s="1"/>
  <c r="S26" i="1" s="1"/>
  <c r="T26" i="1"/>
  <c r="U26" i="1"/>
  <c r="W26" i="1"/>
  <c r="X26" i="1"/>
  <c r="Z26" i="1" s="1"/>
  <c r="AA26" i="1" s="1"/>
  <c r="AB26" i="1"/>
  <c r="AC26" i="1"/>
  <c r="AD26" i="1"/>
  <c r="AE26" i="1"/>
  <c r="AF26" i="1" s="1"/>
  <c r="AG26" i="1"/>
  <c r="AI26" i="1"/>
  <c r="AJ26" i="1"/>
  <c r="AL26" i="1" s="1"/>
  <c r="AM26" i="1" s="1"/>
  <c r="AN26" i="1"/>
  <c r="AO26" i="1"/>
  <c r="AP26" i="1"/>
  <c r="AQ26" i="1"/>
  <c r="AR26" i="1" s="1"/>
  <c r="AS26" i="1"/>
  <c r="AU26" i="1"/>
  <c r="AV26" i="1"/>
  <c r="AX26" i="1" s="1"/>
  <c r="AY26" i="1" s="1"/>
  <c r="AZ26" i="1"/>
  <c r="BB26" i="1"/>
  <c r="BC26" i="1"/>
  <c r="BD26" i="1" s="1"/>
  <c r="BE26" i="1"/>
  <c r="BG26" i="1"/>
  <c r="BH26" i="1"/>
  <c r="BJ26" i="1" s="1"/>
  <c r="BK26" i="1" s="1"/>
  <c r="BQ26" i="1"/>
  <c r="BS26" i="1"/>
  <c r="BT26" i="1"/>
  <c r="BV26" i="1" s="1"/>
  <c r="BW26" i="1" s="1"/>
  <c r="CC26" i="1"/>
  <c r="CE26" i="1"/>
  <c r="CF26" i="1"/>
  <c r="CH26" i="1" s="1"/>
  <c r="CI26" i="1" s="1"/>
  <c r="CO26" i="1"/>
  <c r="CQ26" i="1"/>
  <c r="CR26" i="1"/>
  <c r="CT26" i="1" s="1"/>
  <c r="CU26" i="1" s="1"/>
  <c r="DA26" i="1"/>
  <c r="DC26" i="1"/>
  <c r="DD26" i="1"/>
  <c r="DF26" i="1" s="1"/>
  <c r="DG26" i="1" s="1"/>
  <c r="DM26" i="1"/>
  <c r="DO26" i="1"/>
  <c r="DP26" i="1"/>
  <c r="DR26" i="1" s="1"/>
  <c r="DS26" i="1" s="1"/>
  <c r="DU26" i="1"/>
  <c r="DY26" i="1"/>
  <c r="EA26" i="1"/>
  <c r="EB26" i="1"/>
  <c r="ED26" i="1" s="1"/>
  <c r="EE26" i="1" s="1"/>
  <c r="EF26" i="1"/>
  <c r="EG26" i="1"/>
  <c r="EH26" i="1"/>
  <c r="EI26" i="1"/>
  <c r="EJ26" i="1" s="1"/>
  <c r="EK26" i="1"/>
  <c r="EM26" i="1"/>
  <c r="EN26" i="1"/>
  <c r="EP26" i="1" s="1"/>
  <c r="EQ26" i="1" s="1"/>
  <c r="ER26" i="1"/>
  <c r="ES26" i="1"/>
  <c r="ET26" i="1"/>
  <c r="EU26" i="1"/>
  <c r="EV26" i="1" s="1"/>
  <c r="EX26" i="1"/>
  <c r="FI26" i="1"/>
  <c r="FM26" i="1"/>
  <c r="L27" i="1"/>
  <c r="M27" i="1"/>
  <c r="O27" i="1"/>
  <c r="P27" i="1"/>
  <c r="R27" i="1" s="1"/>
  <c r="S27" i="1"/>
  <c r="T27" i="1"/>
  <c r="U27" i="1"/>
  <c r="W27" i="1"/>
  <c r="X27" i="1"/>
  <c r="Z27" i="1" s="1"/>
  <c r="AA27" i="1"/>
  <c r="AB27" i="1"/>
  <c r="AC27" i="1"/>
  <c r="AD27" i="1"/>
  <c r="AE27" i="1"/>
  <c r="AF27" i="1" s="1"/>
  <c r="AG27" i="1"/>
  <c r="AI27" i="1"/>
  <c r="AJ27" i="1"/>
  <c r="AL27" i="1" s="1"/>
  <c r="AM27" i="1" s="1"/>
  <c r="AN27" i="1"/>
  <c r="AP27" i="1"/>
  <c r="AQ27" i="1"/>
  <c r="AR27" i="1" s="1"/>
  <c r="AS27" i="1"/>
  <c r="AU27" i="1"/>
  <c r="AV27" i="1"/>
  <c r="AX27" i="1" s="1"/>
  <c r="AY27" i="1" s="1"/>
  <c r="BE27" i="1"/>
  <c r="BG27" i="1"/>
  <c r="BH27" i="1"/>
  <c r="BJ27" i="1" s="1"/>
  <c r="BK27" i="1" s="1"/>
  <c r="BQ27" i="1"/>
  <c r="BS27" i="1"/>
  <c r="BT27" i="1"/>
  <c r="BV27" i="1" s="1"/>
  <c r="BW27" i="1" s="1"/>
  <c r="CC27" i="1"/>
  <c r="CE27" i="1"/>
  <c r="CF27" i="1"/>
  <c r="CH27" i="1" s="1"/>
  <c r="CI27" i="1" s="1"/>
  <c r="CO27" i="1"/>
  <c r="CQ27" i="1"/>
  <c r="CR27" i="1"/>
  <c r="CT27" i="1" s="1"/>
  <c r="CU27" i="1" s="1"/>
  <c r="DA27" i="1"/>
  <c r="DC27" i="1"/>
  <c r="DD27" i="1"/>
  <c r="DF27" i="1" s="1"/>
  <c r="DG27" i="1" s="1"/>
  <c r="DI27" i="1"/>
  <c r="DM27" i="1"/>
  <c r="DO27" i="1"/>
  <c r="DP27" i="1"/>
  <c r="DR27" i="1" s="1"/>
  <c r="DS27" i="1" s="1"/>
  <c r="DT27" i="1"/>
  <c r="DU27" i="1"/>
  <c r="DV27" i="1"/>
  <c r="DW27" i="1"/>
  <c r="DX27" i="1" s="1"/>
  <c r="DY27" i="1"/>
  <c r="EA27" i="1"/>
  <c r="EB27" i="1"/>
  <c r="ED27" i="1" s="1"/>
  <c r="EE27" i="1" s="1"/>
  <c r="EF27" i="1"/>
  <c r="EG27" i="1"/>
  <c r="EH27" i="1"/>
  <c r="EI27" i="1"/>
  <c r="EJ27" i="1" s="1"/>
  <c r="EK27" i="1"/>
  <c r="EM27" i="1"/>
  <c r="EN27" i="1"/>
  <c r="EP27" i="1" s="1"/>
  <c r="EQ27" i="1" s="1"/>
  <c r="ER27" i="1"/>
  <c r="ES27" i="1"/>
  <c r="ET27" i="1"/>
  <c r="EU27" i="1"/>
  <c r="EV27" i="1" s="1"/>
  <c r="EX27" i="1"/>
  <c r="FI27" i="1"/>
  <c r="FM27" i="1"/>
  <c r="L28" i="1"/>
  <c r="M28" i="1"/>
  <c r="O28" i="1"/>
  <c r="P28" i="1"/>
  <c r="R28" i="1" s="1"/>
  <c r="S28" i="1"/>
  <c r="U28" i="1"/>
  <c r="W28" i="1"/>
  <c r="X28" i="1"/>
  <c r="Z28" i="1" s="1"/>
  <c r="AA28" i="1"/>
  <c r="AN28" i="1" s="1"/>
  <c r="AG28" i="1"/>
  <c r="AI28" i="1"/>
  <c r="AJ28" i="1"/>
  <c r="AL28" i="1" s="1"/>
  <c r="AM28" i="1"/>
  <c r="AZ28" i="1" s="1"/>
  <c r="AS28" i="1"/>
  <c r="AU28" i="1"/>
  <c r="AV28" i="1"/>
  <c r="AX28" i="1" s="1"/>
  <c r="AY28" i="1"/>
  <c r="BL28" i="1" s="1"/>
  <c r="BE28" i="1"/>
  <c r="BG28" i="1"/>
  <c r="BH28" i="1"/>
  <c r="BJ28" i="1" s="1"/>
  <c r="BK28" i="1"/>
  <c r="BX28" i="1" s="1"/>
  <c r="BQ28" i="1"/>
  <c r="BS28" i="1"/>
  <c r="BT28" i="1"/>
  <c r="BV28" i="1" s="1"/>
  <c r="BW28" i="1"/>
  <c r="CJ28" i="1" s="1"/>
  <c r="CC28" i="1"/>
  <c r="CE28" i="1"/>
  <c r="CF28" i="1"/>
  <c r="CH28" i="1" s="1"/>
  <c r="CI28" i="1"/>
  <c r="CV28" i="1" s="1"/>
  <c r="CO28" i="1"/>
  <c r="CQ28" i="1"/>
  <c r="CR28" i="1"/>
  <c r="CT28" i="1" s="1"/>
  <c r="CU28" i="1"/>
  <c r="DH28" i="1" s="1"/>
  <c r="DJ28" i="1" s="1"/>
  <c r="DA28" i="1"/>
  <c r="DC28" i="1"/>
  <c r="DD28" i="1"/>
  <c r="DF28" i="1" s="1"/>
  <c r="DG28" i="1"/>
  <c r="DI28" i="1"/>
  <c r="DK28" i="1"/>
  <c r="DL28" i="1" s="1"/>
  <c r="DM28" i="1"/>
  <c r="DO28" i="1"/>
  <c r="DP28" i="1"/>
  <c r="DR28" i="1" s="1"/>
  <c r="DS28" i="1"/>
  <c r="DT28" i="1"/>
  <c r="DU28" i="1"/>
  <c r="DV28" i="1"/>
  <c r="DW28" i="1"/>
  <c r="DX28" i="1" s="1"/>
  <c r="DY28" i="1"/>
  <c r="EA28" i="1"/>
  <c r="EB28" i="1"/>
  <c r="ED28" i="1" s="1"/>
  <c r="EE28" i="1"/>
  <c r="EF28" i="1"/>
  <c r="EG28" i="1"/>
  <c r="EH28" i="1"/>
  <c r="EI28" i="1"/>
  <c r="EJ28" i="1" s="1"/>
  <c r="EK28" i="1"/>
  <c r="EM28" i="1"/>
  <c r="EN28" i="1"/>
  <c r="EP28" i="1" s="1"/>
  <c r="EQ28" i="1"/>
  <c r="ER28" i="1"/>
  <c r="ES28" i="1"/>
  <c r="ET28" i="1"/>
  <c r="EU28" i="1"/>
  <c r="EV28" i="1" s="1"/>
  <c r="EX28" i="1"/>
  <c r="FI28" i="1"/>
  <c r="FK28" i="1"/>
  <c r="FM28" i="1"/>
  <c r="L29" i="1"/>
  <c r="M29" i="1"/>
  <c r="O29" i="1"/>
  <c r="P29" i="1"/>
  <c r="R29" i="1" s="1"/>
  <c r="S29" i="1" s="1"/>
  <c r="U29" i="1"/>
  <c r="W29" i="1"/>
  <c r="X29" i="1"/>
  <c r="Z29" i="1" s="1"/>
  <c r="AA29" i="1" s="1"/>
  <c r="AG29" i="1"/>
  <c r="AI29" i="1"/>
  <c r="AJ29" i="1"/>
  <c r="AL29" i="1" s="1"/>
  <c r="AM29" i="1" s="1"/>
  <c r="AS29" i="1"/>
  <c r="AU29" i="1"/>
  <c r="AV29" i="1"/>
  <c r="AX29" i="1" s="1"/>
  <c r="AY29" i="1" s="1"/>
  <c r="BE29" i="1"/>
  <c r="BG29" i="1"/>
  <c r="BH29" i="1"/>
  <c r="BJ29" i="1" s="1"/>
  <c r="BK29" i="1" s="1"/>
  <c r="BQ29" i="1"/>
  <c r="BS29" i="1"/>
  <c r="BT29" i="1"/>
  <c r="BV29" i="1" s="1"/>
  <c r="BW29" i="1" s="1"/>
  <c r="CC29" i="1"/>
  <c r="CE29" i="1"/>
  <c r="CF29" i="1"/>
  <c r="CH29" i="1" s="1"/>
  <c r="CI29" i="1" s="1"/>
  <c r="CO29" i="1"/>
  <c r="CQ29" i="1"/>
  <c r="CR29" i="1"/>
  <c r="CT29" i="1" s="1"/>
  <c r="CU29" i="1" s="1"/>
  <c r="DA29" i="1"/>
  <c r="DC29" i="1"/>
  <c r="DD29" i="1"/>
  <c r="DF29" i="1" s="1"/>
  <c r="DG29" i="1" s="1"/>
  <c r="DM29" i="1"/>
  <c r="DO29" i="1"/>
  <c r="DP29" i="1"/>
  <c r="DR29" i="1" s="1"/>
  <c r="DS29" i="1" s="1"/>
  <c r="DU29" i="1"/>
  <c r="DY29" i="1"/>
  <c r="EA29" i="1"/>
  <c r="EB29" i="1"/>
  <c r="ED29" i="1" s="1"/>
  <c r="EE29" i="1" s="1"/>
  <c r="EF29" i="1"/>
  <c r="EG29" i="1"/>
  <c r="EH29" i="1"/>
  <c r="EI29" i="1"/>
  <c r="EJ29" i="1" s="1"/>
  <c r="EK29" i="1"/>
  <c r="EM29" i="1"/>
  <c r="EN29" i="1"/>
  <c r="EP29" i="1" s="1"/>
  <c r="EQ29" i="1" s="1"/>
  <c r="ER29" i="1"/>
  <c r="ES29" i="1"/>
  <c r="ET29" i="1"/>
  <c r="EU29" i="1"/>
  <c r="EV29" i="1" s="1"/>
  <c r="EX29" i="1"/>
  <c r="EZ29" i="1" s="1"/>
  <c r="FE29" i="1" s="1"/>
  <c r="FI29" i="1"/>
  <c r="FH29" i="1" s="1"/>
  <c r="FK29" i="1"/>
  <c r="FM29" i="1"/>
  <c r="L30" i="1"/>
  <c r="M30" i="1"/>
  <c r="O30" i="1"/>
  <c r="P30" i="1"/>
  <c r="R30" i="1" s="1"/>
  <c r="S30" i="1" s="1"/>
  <c r="U30" i="1"/>
  <c r="W30" i="1"/>
  <c r="X30" i="1"/>
  <c r="Z30" i="1" s="1"/>
  <c r="AA30" i="1" s="1"/>
  <c r="AG30" i="1"/>
  <c r="AI30" i="1"/>
  <c r="AJ30" i="1"/>
  <c r="AL30" i="1" s="1"/>
  <c r="AM30" i="1" s="1"/>
  <c r="AS30" i="1"/>
  <c r="AU30" i="1"/>
  <c r="AV30" i="1"/>
  <c r="AX30" i="1" s="1"/>
  <c r="AY30" i="1" s="1"/>
  <c r="BE30" i="1"/>
  <c r="BG30" i="1"/>
  <c r="BH30" i="1"/>
  <c r="BJ30" i="1" s="1"/>
  <c r="BK30" i="1" s="1"/>
  <c r="BQ30" i="1"/>
  <c r="BS30" i="1"/>
  <c r="BT30" i="1"/>
  <c r="BV30" i="1" s="1"/>
  <c r="BW30" i="1" s="1"/>
  <c r="CC30" i="1"/>
  <c r="CE30" i="1"/>
  <c r="CF30" i="1"/>
  <c r="CH30" i="1" s="1"/>
  <c r="CI30" i="1" s="1"/>
  <c r="CO30" i="1"/>
  <c r="CQ30" i="1"/>
  <c r="CR30" i="1"/>
  <c r="CT30" i="1" s="1"/>
  <c r="CU30" i="1" s="1"/>
  <c r="DA30" i="1"/>
  <c r="DC30" i="1"/>
  <c r="DD30" i="1"/>
  <c r="DF30" i="1" s="1"/>
  <c r="DG30" i="1" s="1"/>
  <c r="DM30" i="1"/>
  <c r="DO30" i="1"/>
  <c r="DP30" i="1"/>
  <c r="DR30" i="1" s="1"/>
  <c r="DS30" i="1" s="1"/>
  <c r="DU30" i="1"/>
  <c r="DY30" i="1"/>
  <c r="EA30" i="1"/>
  <c r="EB30" i="1"/>
  <c r="ED30" i="1" s="1"/>
  <c r="EE30" i="1" s="1"/>
  <c r="EF30" i="1"/>
  <c r="EG30" i="1"/>
  <c r="EH30" i="1"/>
  <c r="EI30" i="1"/>
  <c r="EJ30" i="1" s="1"/>
  <c r="EK30" i="1"/>
  <c r="EM30" i="1"/>
  <c r="EN30" i="1"/>
  <c r="EP30" i="1" s="1"/>
  <c r="EQ30" i="1" s="1"/>
  <c r="ER30" i="1"/>
  <c r="ES30" i="1"/>
  <c r="ET30" i="1"/>
  <c r="EU30" i="1"/>
  <c r="EV30" i="1" s="1"/>
  <c r="EX30" i="1"/>
  <c r="EZ30" i="1" s="1"/>
  <c r="FE30" i="1" s="1"/>
  <c r="FI30" i="1"/>
  <c r="FH30" i="1" s="1"/>
  <c r="FK30" i="1"/>
  <c r="FM30" i="1"/>
  <c r="L31" i="1"/>
  <c r="M31" i="1"/>
  <c r="O31" i="1"/>
  <c r="P31" i="1"/>
  <c r="R31" i="1" s="1"/>
  <c r="S31" i="1"/>
  <c r="T31" i="1"/>
  <c r="U31" i="1"/>
  <c r="W31" i="1"/>
  <c r="X31" i="1"/>
  <c r="Z31" i="1" s="1"/>
  <c r="AA31" i="1"/>
  <c r="AB31" i="1"/>
  <c r="AC31" i="1"/>
  <c r="AD31" i="1"/>
  <c r="AE31" i="1"/>
  <c r="AF31" i="1" s="1"/>
  <c r="AG31" i="1"/>
  <c r="AI31" i="1"/>
  <c r="AJ31" i="1"/>
  <c r="AL31" i="1" s="1"/>
  <c r="AM31" i="1" s="1"/>
  <c r="AN31" i="1"/>
  <c r="AP31" i="1"/>
  <c r="AQ31" i="1"/>
  <c r="AR31" i="1" s="1"/>
  <c r="AS31" i="1"/>
  <c r="AU31" i="1"/>
  <c r="AV31" i="1"/>
  <c r="AX31" i="1" s="1"/>
  <c r="AY31" i="1" s="1"/>
  <c r="BE31" i="1"/>
  <c r="BG31" i="1"/>
  <c r="BH31" i="1"/>
  <c r="BJ31" i="1" s="1"/>
  <c r="BK31" i="1" s="1"/>
  <c r="BQ31" i="1"/>
  <c r="BS31" i="1"/>
  <c r="BT31" i="1"/>
  <c r="BV31" i="1" s="1"/>
  <c r="BW31" i="1" s="1"/>
  <c r="CC31" i="1"/>
  <c r="CE31" i="1"/>
  <c r="CF31" i="1"/>
  <c r="CH31" i="1" s="1"/>
  <c r="CI31" i="1" s="1"/>
  <c r="CO31" i="1"/>
  <c r="CQ31" i="1"/>
  <c r="CR31" i="1"/>
  <c r="CT31" i="1" s="1"/>
  <c r="CU31" i="1" s="1"/>
  <c r="DA31" i="1"/>
  <c r="DC31" i="1"/>
  <c r="DD31" i="1"/>
  <c r="DF31" i="1" s="1"/>
  <c r="DG31" i="1" s="1"/>
  <c r="DM31" i="1"/>
  <c r="DO31" i="1"/>
  <c r="DP31" i="1"/>
  <c r="DR31" i="1" s="1"/>
  <c r="DS31" i="1" s="1"/>
  <c r="DU31" i="1"/>
  <c r="DY31" i="1"/>
  <c r="EA31" i="1"/>
  <c r="EB31" i="1"/>
  <c r="ED31" i="1" s="1"/>
  <c r="EE31" i="1" s="1"/>
  <c r="EF31" i="1"/>
  <c r="EG31" i="1"/>
  <c r="EH31" i="1"/>
  <c r="EI31" i="1"/>
  <c r="EJ31" i="1" s="1"/>
  <c r="EK31" i="1"/>
  <c r="EM31" i="1"/>
  <c r="EN31" i="1"/>
  <c r="EP31" i="1" s="1"/>
  <c r="EQ31" i="1" s="1"/>
  <c r="ER31" i="1"/>
  <c r="ES31" i="1"/>
  <c r="ET31" i="1"/>
  <c r="EU31" i="1"/>
  <c r="EV31" i="1" s="1"/>
  <c r="EX31" i="1"/>
  <c r="FI31" i="1"/>
  <c r="FH31" i="1" s="1"/>
  <c r="FK31" i="1"/>
  <c r="FM31" i="1"/>
  <c r="L32" i="1"/>
  <c r="M32" i="1"/>
  <c r="O32" i="1"/>
  <c r="P32" i="1"/>
  <c r="R32" i="1" s="1"/>
  <c r="S32" i="1"/>
  <c r="T32" i="1"/>
  <c r="U32" i="1"/>
  <c r="W32" i="1"/>
  <c r="X32" i="1"/>
  <c r="Z32" i="1" s="1"/>
  <c r="AA32" i="1"/>
  <c r="AB32" i="1"/>
  <c r="AC32" i="1"/>
  <c r="AD32" i="1"/>
  <c r="AE32" i="1"/>
  <c r="AF32" i="1" s="1"/>
  <c r="AG32" i="1"/>
  <c r="AI32" i="1"/>
  <c r="AJ32" i="1"/>
  <c r="AL32" i="1" s="1"/>
  <c r="AM32" i="1"/>
  <c r="AN32" i="1"/>
  <c r="AO32" i="1"/>
  <c r="AP32" i="1"/>
  <c r="AQ32" i="1"/>
  <c r="AR32" i="1" s="1"/>
  <c r="AS32" i="1"/>
  <c r="AU32" i="1"/>
  <c r="AV32" i="1"/>
  <c r="AX32" i="1" s="1"/>
  <c r="AY32" i="1"/>
  <c r="AZ32" i="1"/>
  <c r="BA32" i="1"/>
  <c r="BB32" i="1"/>
  <c r="BC32" i="1"/>
  <c r="BD32" i="1" s="1"/>
  <c r="BE32" i="1"/>
  <c r="BG32" i="1"/>
  <c r="BH32" i="1"/>
  <c r="BJ32" i="1" s="1"/>
  <c r="BK32" i="1"/>
  <c r="BL32" i="1"/>
  <c r="BM32" i="1"/>
  <c r="BN32" i="1"/>
  <c r="BO32" i="1"/>
  <c r="BP32" i="1" s="1"/>
  <c r="BQ32" i="1"/>
  <c r="BS32" i="1"/>
  <c r="BT32" i="1"/>
  <c r="BV32" i="1" s="1"/>
  <c r="BW32" i="1" s="1"/>
  <c r="BX32" i="1"/>
  <c r="BZ32" i="1"/>
  <c r="CA32" i="1"/>
  <c r="CB32" i="1" s="1"/>
  <c r="CC32" i="1"/>
  <c r="CE32" i="1"/>
  <c r="CF32" i="1"/>
  <c r="CH32" i="1" s="1"/>
  <c r="CI32" i="1" s="1"/>
  <c r="CK32" i="1"/>
  <c r="CO32" i="1"/>
  <c r="CQ32" i="1"/>
  <c r="CR32" i="1"/>
  <c r="CT32" i="1" s="1"/>
  <c r="CU32" i="1" s="1"/>
  <c r="CV32" i="1"/>
  <c r="CW32" i="1"/>
  <c r="CX32" i="1"/>
  <c r="CY32" i="1"/>
  <c r="CZ32" i="1" s="1"/>
  <c r="DA32" i="1"/>
  <c r="DC32" i="1"/>
  <c r="DD32" i="1"/>
  <c r="DF32" i="1" s="1"/>
  <c r="DG32" i="1" s="1"/>
  <c r="DH32" i="1"/>
  <c r="DI32" i="1"/>
  <c r="DJ32" i="1"/>
  <c r="DK32" i="1"/>
  <c r="DL32" i="1" s="1"/>
  <c r="DM32" i="1"/>
  <c r="DO32" i="1"/>
  <c r="DP32" i="1"/>
  <c r="DR32" i="1" s="1"/>
  <c r="DS32" i="1" s="1"/>
  <c r="DT32" i="1"/>
  <c r="DU32" i="1"/>
  <c r="DV32" i="1"/>
  <c r="DW32" i="1"/>
  <c r="DX32" i="1" s="1"/>
  <c r="DY32" i="1"/>
  <c r="EA32" i="1"/>
  <c r="EB32" i="1"/>
  <c r="ED32" i="1" s="1"/>
  <c r="EE32" i="1" s="1"/>
  <c r="EF32" i="1"/>
  <c r="EG32" i="1"/>
  <c r="EH32" i="1"/>
  <c r="EI32" i="1"/>
  <c r="EJ32" i="1" s="1"/>
  <c r="EK32" i="1"/>
  <c r="EM32" i="1"/>
  <c r="EN32" i="1"/>
  <c r="EP32" i="1" s="1"/>
  <c r="EQ32" i="1" s="1"/>
  <c r="ER32" i="1"/>
  <c r="ES32" i="1"/>
  <c r="ET32" i="1"/>
  <c r="EU32" i="1"/>
  <c r="EV32" i="1" s="1"/>
  <c r="EX32" i="1"/>
  <c r="EZ32" i="1" s="1"/>
  <c r="FE32" i="1" s="1"/>
  <c r="FI32" i="1"/>
  <c r="FH32" i="1" s="1"/>
  <c r="FK32" i="1"/>
  <c r="FM32" i="1"/>
  <c r="L33" i="1"/>
  <c r="M33" i="1"/>
  <c r="O33" i="1"/>
  <c r="P33" i="1"/>
  <c r="R33" i="1" s="1"/>
  <c r="S33" i="1" s="1"/>
  <c r="U33" i="1"/>
  <c r="W33" i="1"/>
  <c r="X33" i="1"/>
  <c r="Z33" i="1" s="1"/>
  <c r="AA33" i="1" s="1"/>
  <c r="AG33" i="1"/>
  <c r="AI33" i="1"/>
  <c r="AJ33" i="1"/>
  <c r="AL33" i="1" s="1"/>
  <c r="AM33" i="1" s="1"/>
  <c r="AS33" i="1"/>
  <c r="AU33" i="1"/>
  <c r="AV33" i="1"/>
  <c r="AX33" i="1" s="1"/>
  <c r="AY33" i="1" s="1"/>
  <c r="BE33" i="1"/>
  <c r="BG33" i="1"/>
  <c r="BH33" i="1"/>
  <c r="BJ33" i="1" s="1"/>
  <c r="BK33" i="1" s="1"/>
  <c r="BQ33" i="1"/>
  <c r="BS33" i="1"/>
  <c r="BT33" i="1"/>
  <c r="BV33" i="1" s="1"/>
  <c r="BW33" i="1" s="1"/>
  <c r="CC33" i="1"/>
  <c r="CE33" i="1"/>
  <c r="CF33" i="1"/>
  <c r="CH33" i="1" s="1"/>
  <c r="CI33" i="1" s="1"/>
  <c r="CK33" i="1"/>
  <c r="CO33" i="1"/>
  <c r="CQ33" i="1"/>
  <c r="CR33" i="1"/>
  <c r="CT33" i="1" s="1"/>
  <c r="CU33" i="1" s="1"/>
  <c r="CV33" i="1"/>
  <c r="CW33" i="1"/>
  <c r="CX33" i="1"/>
  <c r="CY33" i="1"/>
  <c r="CZ33" i="1" s="1"/>
  <c r="DA33" i="1"/>
  <c r="DC33" i="1"/>
  <c r="DD33" i="1"/>
  <c r="DF33" i="1" s="1"/>
  <c r="DG33" i="1" s="1"/>
  <c r="DH33" i="1"/>
  <c r="DI33" i="1"/>
  <c r="DJ33" i="1"/>
  <c r="DK33" i="1"/>
  <c r="DL33" i="1" s="1"/>
  <c r="DM33" i="1"/>
  <c r="DO33" i="1"/>
  <c r="DP33" i="1"/>
  <c r="DR33" i="1" s="1"/>
  <c r="DS33" i="1" s="1"/>
  <c r="DT33" i="1"/>
  <c r="DU33" i="1"/>
  <c r="DV33" i="1"/>
  <c r="DW33" i="1"/>
  <c r="DX33" i="1" s="1"/>
  <c r="DY33" i="1"/>
  <c r="EA33" i="1"/>
  <c r="EB33" i="1"/>
  <c r="ED33" i="1" s="1"/>
  <c r="EE33" i="1" s="1"/>
  <c r="EF33" i="1"/>
  <c r="EG33" i="1"/>
  <c r="EH33" i="1"/>
  <c r="EI33" i="1"/>
  <c r="EJ33" i="1" s="1"/>
  <c r="EK33" i="1"/>
  <c r="EM33" i="1"/>
  <c r="EN33" i="1"/>
  <c r="EP33" i="1" s="1"/>
  <c r="EQ33" i="1" s="1"/>
  <c r="ER33" i="1"/>
  <c r="ES33" i="1"/>
  <c r="ET33" i="1"/>
  <c r="EU33" i="1"/>
  <c r="EV33" i="1" s="1"/>
  <c r="EX33" i="1"/>
  <c r="EZ33" i="1" s="1"/>
  <c r="FE33" i="1" s="1"/>
  <c r="FI33" i="1"/>
  <c r="FH33" i="1" s="1"/>
  <c r="FK33" i="1"/>
  <c r="FM33" i="1"/>
  <c r="L34" i="1"/>
  <c r="M34" i="1"/>
  <c r="O34" i="1"/>
  <c r="P34" i="1"/>
  <c r="R34" i="1" s="1"/>
  <c r="S34" i="1"/>
  <c r="U34" i="1"/>
  <c r="W34" i="1"/>
  <c r="X34" i="1"/>
  <c r="Z34" i="1" s="1"/>
  <c r="AA34" i="1"/>
  <c r="AN34" i="1" s="1"/>
  <c r="AG34" i="1"/>
  <c r="AI34" i="1"/>
  <c r="AJ34" i="1"/>
  <c r="AL34" i="1" s="1"/>
  <c r="AM34" i="1"/>
  <c r="AZ34" i="1" s="1"/>
  <c r="AS34" i="1"/>
  <c r="AU34" i="1"/>
  <c r="AV34" i="1"/>
  <c r="AX34" i="1" s="1"/>
  <c r="AY34" i="1"/>
  <c r="BL34" i="1" s="1"/>
  <c r="BE34" i="1"/>
  <c r="BG34" i="1"/>
  <c r="BH34" i="1"/>
  <c r="BJ34" i="1" s="1"/>
  <c r="BK34" i="1"/>
  <c r="BX34" i="1" s="1"/>
  <c r="BQ34" i="1"/>
  <c r="BS34" i="1"/>
  <c r="BT34" i="1"/>
  <c r="BV34" i="1" s="1"/>
  <c r="BW34" i="1"/>
  <c r="CJ34" i="1" s="1"/>
  <c r="CC34" i="1"/>
  <c r="CE34" i="1"/>
  <c r="CF34" i="1"/>
  <c r="CH34" i="1" s="1"/>
  <c r="CI34" i="1"/>
  <c r="CV34" i="1" s="1"/>
  <c r="CO34" i="1"/>
  <c r="CQ34" i="1"/>
  <c r="CR34" i="1"/>
  <c r="CT34" i="1" s="1"/>
  <c r="CU34" i="1"/>
  <c r="DH34" i="1" s="1"/>
  <c r="DJ34" i="1" s="1"/>
  <c r="DA34" i="1"/>
  <c r="DC34" i="1"/>
  <c r="DD34" i="1"/>
  <c r="DF34" i="1" s="1"/>
  <c r="DG34" i="1"/>
  <c r="DI34" i="1"/>
  <c r="DK34" i="1"/>
  <c r="DL34" i="1" s="1"/>
  <c r="DM34" i="1"/>
  <c r="DO34" i="1"/>
  <c r="DP34" i="1"/>
  <c r="DR34" i="1" s="1"/>
  <c r="DS34" i="1"/>
  <c r="DT34" i="1"/>
  <c r="DU34" i="1"/>
  <c r="DV34" i="1"/>
  <c r="DW34" i="1"/>
  <c r="DX34" i="1" s="1"/>
  <c r="DY34" i="1"/>
  <c r="EA34" i="1"/>
  <c r="EB34" i="1"/>
  <c r="ED34" i="1" s="1"/>
  <c r="EE34" i="1"/>
  <c r="EF34" i="1"/>
  <c r="EG34" i="1"/>
  <c r="EH34" i="1"/>
  <c r="EI34" i="1"/>
  <c r="EJ34" i="1" s="1"/>
  <c r="EK34" i="1"/>
  <c r="EM34" i="1"/>
  <c r="EN34" i="1"/>
  <c r="EP34" i="1" s="1"/>
  <c r="EQ34" i="1"/>
  <c r="ER34" i="1"/>
  <c r="ES34" i="1"/>
  <c r="ET34" i="1"/>
  <c r="EU34" i="1"/>
  <c r="EV34" i="1" s="1"/>
  <c r="EX34" i="1"/>
  <c r="EZ34" i="1" s="1"/>
  <c r="FE34" i="1"/>
  <c r="FI34" i="1"/>
  <c r="FM34" i="1"/>
  <c r="L35" i="1"/>
  <c r="M35" i="1"/>
  <c r="O35" i="1"/>
  <c r="P35" i="1"/>
  <c r="R35" i="1" s="1"/>
  <c r="S35" i="1" s="1"/>
  <c r="U35" i="1"/>
  <c r="W35" i="1"/>
  <c r="X35" i="1"/>
  <c r="Z35" i="1" s="1"/>
  <c r="AA35" i="1" s="1"/>
  <c r="AG35" i="1"/>
  <c r="AI35" i="1"/>
  <c r="AJ35" i="1"/>
  <c r="AL35" i="1" s="1"/>
  <c r="AM35" i="1" s="1"/>
  <c r="AS35" i="1"/>
  <c r="AU35" i="1"/>
  <c r="AV35" i="1"/>
  <c r="AX35" i="1" s="1"/>
  <c r="AY35" i="1" s="1"/>
  <c r="BE35" i="1"/>
  <c r="BG35" i="1"/>
  <c r="BH35" i="1"/>
  <c r="BJ35" i="1" s="1"/>
  <c r="BK35" i="1" s="1"/>
  <c r="BQ35" i="1"/>
  <c r="BS35" i="1"/>
  <c r="BT35" i="1"/>
  <c r="BV35" i="1" s="1"/>
  <c r="BW35" i="1" s="1"/>
  <c r="CC35" i="1"/>
  <c r="CE35" i="1"/>
  <c r="CF35" i="1"/>
  <c r="CH35" i="1" s="1"/>
  <c r="CI35" i="1" s="1"/>
  <c r="CO35" i="1"/>
  <c r="CQ35" i="1"/>
  <c r="CR35" i="1"/>
  <c r="CT35" i="1" s="1"/>
  <c r="CU35" i="1" s="1"/>
  <c r="DA35" i="1"/>
  <c r="DC35" i="1"/>
  <c r="DD35" i="1"/>
  <c r="DF35" i="1" s="1"/>
  <c r="DG35" i="1" s="1"/>
  <c r="DI35" i="1"/>
  <c r="DM35" i="1"/>
  <c r="DO35" i="1"/>
  <c r="DP35" i="1"/>
  <c r="DR35" i="1" s="1"/>
  <c r="DS35" i="1" s="1"/>
  <c r="DT35" i="1"/>
  <c r="DU35" i="1"/>
  <c r="DV35" i="1"/>
  <c r="DW35" i="1"/>
  <c r="DX35" i="1" s="1"/>
  <c r="DY35" i="1"/>
  <c r="EA35" i="1"/>
  <c r="EB35" i="1"/>
  <c r="ED35" i="1" s="1"/>
  <c r="EE35" i="1" s="1"/>
  <c r="EF35" i="1"/>
  <c r="EG35" i="1"/>
  <c r="EH35" i="1"/>
  <c r="EI35" i="1"/>
  <c r="EJ35" i="1" s="1"/>
  <c r="EK35" i="1"/>
  <c r="EM35" i="1"/>
  <c r="EN35" i="1"/>
  <c r="EP35" i="1" s="1"/>
  <c r="EQ35" i="1" s="1"/>
  <c r="ER35" i="1"/>
  <c r="ES35" i="1"/>
  <c r="ET35" i="1"/>
  <c r="EU35" i="1"/>
  <c r="EV35" i="1" s="1"/>
  <c r="EX35" i="1"/>
  <c r="FI35" i="1"/>
  <c r="FK35" i="1" s="1"/>
  <c r="FM35" i="1"/>
  <c r="L36" i="1"/>
  <c r="M36" i="1"/>
  <c r="O36" i="1"/>
  <c r="P36" i="1"/>
  <c r="R36" i="1" s="1"/>
  <c r="S36" i="1"/>
  <c r="U36" i="1"/>
  <c r="W36" i="1"/>
  <c r="X36" i="1"/>
  <c r="Z36" i="1" s="1"/>
  <c r="AA36" i="1"/>
  <c r="AN36" i="1" s="1"/>
  <c r="AG36" i="1"/>
  <c r="AI36" i="1"/>
  <c r="AJ36" i="1"/>
  <c r="AL36" i="1" s="1"/>
  <c r="AM36" i="1"/>
  <c r="AZ36" i="1" s="1"/>
  <c r="AS36" i="1"/>
  <c r="AU36" i="1"/>
  <c r="AV36" i="1"/>
  <c r="AX36" i="1" s="1"/>
  <c r="AY36" i="1"/>
  <c r="BL36" i="1" s="1"/>
  <c r="BE36" i="1"/>
  <c r="BG36" i="1"/>
  <c r="BH36" i="1"/>
  <c r="BJ36" i="1" s="1"/>
  <c r="BK36" i="1"/>
  <c r="BX36" i="1" s="1"/>
  <c r="BQ36" i="1"/>
  <c r="BS36" i="1"/>
  <c r="BT36" i="1"/>
  <c r="BV36" i="1" s="1"/>
  <c r="BW36" i="1"/>
  <c r="CJ36" i="1" s="1"/>
  <c r="CC36" i="1"/>
  <c r="CE36" i="1"/>
  <c r="CF36" i="1"/>
  <c r="CH36" i="1" s="1"/>
  <c r="CI36" i="1"/>
  <c r="CV36" i="1" s="1"/>
  <c r="CO36" i="1"/>
  <c r="CQ36" i="1"/>
  <c r="CR36" i="1"/>
  <c r="CT36" i="1" s="1"/>
  <c r="CU36" i="1"/>
  <c r="DH36" i="1" s="1"/>
  <c r="DJ36" i="1" s="1"/>
  <c r="DA36" i="1"/>
  <c r="DC36" i="1"/>
  <c r="DD36" i="1"/>
  <c r="DF36" i="1" s="1"/>
  <c r="DG36" i="1"/>
  <c r="DI36" i="1"/>
  <c r="DK36" i="1"/>
  <c r="DL36" i="1" s="1"/>
  <c r="DM36" i="1"/>
  <c r="DO36" i="1"/>
  <c r="DP36" i="1"/>
  <c r="DR36" i="1" s="1"/>
  <c r="DS36" i="1"/>
  <c r="DT36" i="1"/>
  <c r="DU36" i="1"/>
  <c r="DV36" i="1"/>
  <c r="DW36" i="1"/>
  <c r="DX36" i="1" s="1"/>
  <c r="DY36" i="1"/>
  <c r="EA36" i="1"/>
  <c r="EB36" i="1"/>
  <c r="ED36" i="1" s="1"/>
  <c r="EE36" i="1"/>
  <c r="EF36" i="1"/>
  <c r="EG36" i="1"/>
  <c r="EH36" i="1"/>
  <c r="EI36" i="1"/>
  <c r="EJ36" i="1" s="1"/>
  <c r="EK36" i="1"/>
  <c r="EM36" i="1"/>
  <c r="EN36" i="1"/>
  <c r="EP36" i="1" s="1"/>
  <c r="EQ36" i="1"/>
  <c r="ER36" i="1"/>
  <c r="ES36" i="1"/>
  <c r="ET36" i="1"/>
  <c r="EU36" i="1"/>
  <c r="EV36" i="1" s="1"/>
  <c r="EX36" i="1"/>
  <c r="EZ36" i="1" s="1"/>
  <c r="FE36" i="1"/>
  <c r="FI36" i="1"/>
  <c r="FK36" i="1"/>
  <c r="FM36" i="1"/>
  <c r="L37" i="1"/>
  <c r="M37" i="1"/>
  <c r="O37" i="1"/>
  <c r="P37" i="1"/>
  <c r="R37" i="1" s="1"/>
  <c r="S37" i="1" s="1"/>
  <c r="U37" i="1"/>
  <c r="W37" i="1"/>
  <c r="X37" i="1"/>
  <c r="Z37" i="1" s="1"/>
  <c r="AA37" i="1" s="1"/>
  <c r="AG37" i="1"/>
  <c r="AI37" i="1"/>
  <c r="AJ37" i="1"/>
  <c r="AL37" i="1" s="1"/>
  <c r="AM37" i="1" s="1"/>
  <c r="AS37" i="1"/>
  <c r="AU37" i="1"/>
  <c r="AV37" i="1"/>
  <c r="AX37" i="1" s="1"/>
  <c r="AY37" i="1" s="1"/>
  <c r="BE37" i="1"/>
  <c r="BG37" i="1"/>
  <c r="BH37" i="1"/>
  <c r="BJ37" i="1" s="1"/>
  <c r="BK37" i="1" s="1"/>
  <c r="BQ37" i="1"/>
  <c r="BS37" i="1"/>
  <c r="BT37" i="1"/>
  <c r="BV37" i="1" s="1"/>
  <c r="BW37" i="1" s="1"/>
  <c r="CC37" i="1"/>
  <c r="CE37" i="1"/>
  <c r="CF37" i="1"/>
  <c r="CH37" i="1" s="1"/>
  <c r="CI37" i="1" s="1"/>
  <c r="CO37" i="1"/>
  <c r="CQ37" i="1"/>
  <c r="CR37" i="1"/>
  <c r="CT37" i="1" s="1"/>
  <c r="CU37" i="1" s="1"/>
  <c r="DA37" i="1"/>
  <c r="DC37" i="1"/>
  <c r="DD37" i="1"/>
  <c r="DF37" i="1" s="1"/>
  <c r="DG37" i="1" s="1"/>
  <c r="DI37" i="1"/>
  <c r="DM37" i="1"/>
  <c r="DO37" i="1"/>
  <c r="DP37" i="1"/>
  <c r="DR37" i="1" s="1"/>
  <c r="DS37" i="1" s="1"/>
  <c r="DT37" i="1"/>
  <c r="DU37" i="1"/>
  <c r="DV37" i="1"/>
  <c r="DW37" i="1"/>
  <c r="DX37" i="1" s="1"/>
  <c r="DY37" i="1"/>
  <c r="EA37" i="1"/>
  <c r="EB37" i="1"/>
  <c r="ED37" i="1" s="1"/>
  <c r="EE37" i="1" s="1"/>
  <c r="EF37" i="1"/>
  <c r="EG37" i="1"/>
  <c r="EH37" i="1"/>
  <c r="EI37" i="1"/>
  <c r="EJ37" i="1" s="1"/>
  <c r="EK37" i="1"/>
  <c r="EM37" i="1"/>
  <c r="EN37" i="1"/>
  <c r="EP37" i="1" s="1"/>
  <c r="EQ37" i="1" s="1"/>
  <c r="ER37" i="1"/>
  <c r="ES37" i="1"/>
  <c r="ET37" i="1"/>
  <c r="EU37" i="1"/>
  <c r="EV37" i="1" s="1"/>
  <c r="EX37" i="1"/>
  <c r="FI37" i="1"/>
  <c r="FK37" i="1" s="1"/>
  <c r="FM37" i="1"/>
  <c r="L38" i="1"/>
  <c r="M38" i="1"/>
  <c r="O38" i="1"/>
  <c r="P38" i="1"/>
  <c r="R38" i="1" s="1"/>
  <c r="S38" i="1"/>
  <c r="U38" i="1"/>
  <c r="W38" i="1"/>
  <c r="X38" i="1"/>
  <c r="Z38" i="1" s="1"/>
  <c r="AA38" i="1"/>
  <c r="AN38" i="1" s="1"/>
  <c r="AG38" i="1"/>
  <c r="AI38" i="1"/>
  <c r="AJ38" i="1"/>
  <c r="AL38" i="1" s="1"/>
  <c r="AM38" i="1"/>
  <c r="AZ38" i="1" s="1"/>
  <c r="AS38" i="1"/>
  <c r="AU38" i="1"/>
  <c r="AV38" i="1"/>
  <c r="AX38" i="1" s="1"/>
  <c r="AY38" i="1"/>
  <c r="BL38" i="1" s="1"/>
  <c r="BE38" i="1"/>
  <c r="BG38" i="1"/>
  <c r="BH38" i="1"/>
  <c r="BJ38" i="1" s="1"/>
  <c r="BK38" i="1"/>
  <c r="BX38" i="1" s="1"/>
  <c r="BQ38" i="1"/>
  <c r="BS38" i="1"/>
  <c r="BT38" i="1"/>
  <c r="BV38" i="1" s="1"/>
  <c r="BW38" i="1"/>
  <c r="CJ38" i="1" s="1"/>
  <c r="CC38" i="1"/>
  <c r="CE38" i="1"/>
  <c r="CF38" i="1"/>
  <c r="CH38" i="1" s="1"/>
  <c r="CI38" i="1"/>
  <c r="CV38" i="1" s="1"/>
  <c r="CO38" i="1"/>
  <c r="CQ38" i="1"/>
  <c r="CR38" i="1"/>
  <c r="CT38" i="1" s="1"/>
  <c r="CU38" i="1"/>
  <c r="DH38" i="1" s="1"/>
  <c r="DJ38" i="1" s="1"/>
  <c r="DA38" i="1"/>
  <c r="DC38" i="1"/>
  <c r="DD38" i="1"/>
  <c r="DF38" i="1" s="1"/>
  <c r="DG38" i="1"/>
  <c r="DI38" i="1"/>
  <c r="DK38" i="1"/>
  <c r="DL38" i="1" s="1"/>
  <c r="DM38" i="1"/>
  <c r="DO38" i="1"/>
  <c r="DP38" i="1"/>
  <c r="DR38" i="1" s="1"/>
  <c r="DS38" i="1"/>
  <c r="DT38" i="1"/>
  <c r="DU38" i="1"/>
  <c r="DV38" i="1"/>
  <c r="DW38" i="1"/>
  <c r="DX38" i="1" s="1"/>
  <c r="DY38" i="1"/>
  <c r="EA38" i="1"/>
  <c r="EB38" i="1"/>
  <c r="ED38" i="1" s="1"/>
  <c r="EE38" i="1"/>
  <c r="EF38" i="1"/>
  <c r="EG38" i="1"/>
  <c r="EH38" i="1"/>
  <c r="EI38" i="1"/>
  <c r="EJ38" i="1" s="1"/>
  <c r="EK38" i="1"/>
  <c r="EM38" i="1"/>
  <c r="EN38" i="1"/>
  <c r="EP38" i="1" s="1"/>
  <c r="EQ38" i="1"/>
  <c r="ER38" i="1"/>
  <c r="ES38" i="1"/>
  <c r="ET38" i="1"/>
  <c r="EU38" i="1"/>
  <c r="EV38" i="1" s="1"/>
  <c r="EX38" i="1"/>
  <c r="FI38" i="1"/>
  <c r="FK38" i="1"/>
  <c r="FM38" i="1"/>
  <c r="L39" i="1"/>
  <c r="M39" i="1"/>
  <c r="O39" i="1"/>
  <c r="P39" i="1"/>
  <c r="R39" i="1" s="1"/>
  <c r="S39" i="1" s="1"/>
  <c r="U39" i="1"/>
  <c r="W39" i="1"/>
  <c r="X39" i="1"/>
  <c r="Z39" i="1" s="1"/>
  <c r="AA39" i="1" s="1"/>
  <c r="AG39" i="1"/>
  <c r="AI39" i="1"/>
  <c r="AJ39" i="1"/>
  <c r="AL39" i="1" s="1"/>
  <c r="AM39" i="1" s="1"/>
  <c r="AS39" i="1"/>
  <c r="AU39" i="1"/>
  <c r="AV39" i="1"/>
  <c r="AX39" i="1" s="1"/>
  <c r="AY39" i="1" s="1"/>
  <c r="BE39" i="1"/>
  <c r="BG39" i="1"/>
  <c r="BH39" i="1"/>
  <c r="BJ39" i="1" s="1"/>
  <c r="BK39" i="1" s="1"/>
  <c r="BQ39" i="1"/>
  <c r="BS39" i="1"/>
  <c r="BT39" i="1"/>
  <c r="BV39" i="1" s="1"/>
  <c r="BW39" i="1" s="1"/>
  <c r="CC39" i="1"/>
  <c r="CE39" i="1"/>
  <c r="CF39" i="1"/>
  <c r="CH39" i="1" s="1"/>
  <c r="CI39" i="1" s="1"/>
  <c r="CO39" i="1"/>
  <c r="CQ39" i="1"/>
  <c r="CR39" i="1"/>
  <c r="CT39" i="1" s="1"/>
  <c r="CU39" i="1" s="1"/>
  <c r="DA39" i="1"/>
  <c r="DC39" i="1"/>
  <c r="DD39" i="1"/>
  <c r="DF39" i="1" s="1"/>
  <c r="DG39" i="1" s="1"/>
  <c r="DI39" i="1"/>
  <c r="DM39" i="1"/>
  <c r="DO39" i="1"/>
  <c r="DP39" i="1"/>
  <c r="DR39" i="1" s="1"/>
  <c r="DS39" i="1" s="1"/>
  <c r="DT39" i="1"/>
  <c r="DU39" i="1"/>
  <c r="DV39" i="1"/>
  <c r="DW39" i="1"/>
  <c r="DX39" i="1" s="1"/>
  <c r="DY39" i="1"/>
  <c r="EA39" i="1"/>
  <c r="EB39" i="1"/>
  <c r="ED39" i="1" s="1"/>
  <c r="EE39" i="1" s="1"/>
  <c r="EF39" i="1"/>
  <c r="EG39" i="1"/>
  <c r="EH39" i="1"/>
  <c r="EI39" i="1"/>
  <c r="EJ39" i="1" s="1"/>
  <c r="EK39" i="1"/>
  <c r="EM39" i="1"/>
  <c r="EN39" i="1"/>
  <c r="EP39" i="1" s="1"/>
  <c r="EQ39" i="1" s="1"/>
  <c r="ER39" i="1"/>
  <c r="ES39" i="1"/>
  <c r="ET39" i="1"/>
  <c r="EU39" i="1"/>
  <c r="EV39" i="1" s="1"/>
  <c r="EX39" i="1"/>
  <c r="FI39" i="1"/>
  <c r="FK39" i="1" s="1"/>
  <c r="FM39" i="1"/>
  <c r="L40" i="1"/>
  <c r="M40" i="1"/>
  <c r="O40" i="1"/>
  <c r="P40" i="1"/>
  <c r="R40" i="1" s="1"/>
  <c r="S40" i="1"/>
  <c r="U40" i="1"/>
  <c r="W40" i="1"/>
  <c r="X40" i="1"/>
  <c r="Z40" i="1" s="1"/>
  <c r="AA40" i="1"/>
  <c r="AN40" i="1" s="1"/>
  <c r="AG40" i="1"/>
  <c r="AI40" i="1"/>
  <c r="AJ40" i="1"/>
  <c r="AL40" i="1" s="1"/>
  <c r="AM40" i="1"/>
  <c r="AZ40" i="1" s="1"/>
  <c r="AS40" i="1"/>
  <c r="AU40" i="1"/>
  <c r="AV40" i="1"/>
  <c r="AX40" i="1" s="1"/>
  <c r="AY40" i="1"/>
  <c r="BL40" i="1" s="1"/>
  <c r="BE40" i="1"/>
  <c r="BG40" i="1"/>
  <c r="BH40" i="1"/>
  <c r="BJ40" i="1" s="1"/>
  <c r="BK40" i="1"/>
  <c r="BX40" i="1" s="1"/>
  <c r="BQ40" i="1"/>
  <c r="BS40" i="1"/>
  <c r="BT40" i="1"/>
  <c r="BV40" i="1" s="1"/>
  <c r="BW40" i="1"/>
  <c r="CJ40" i="1" s="1"/>
  <c r="CC40" i="1"/>
  <c r="CE40" i="1"/>
  <c r="CF40" i="1"/>
  <c r="CH40" i="1" s="1"/>
  <c r="CI40" i="1"/>
  <c r="CV40" i="1" s="1"/>
  <c r="CO40" i="1"/>
  <c r="CQ40" i="1"/>
  <c r="CR40" i="1"/>
  <c r="CT40" i="1" s="1"/>
  <c r="CU40" i="1"/>
  <c r="DH40" i="1" s="1"/>
  <c r="DJ40" i="1" s="1"/>
  <c r="DA40" i="1"/>
  <c r="DC40" i="1"/>
  <c r="DD40" i="1"/>
  <c r="DF40" i="1" s="1"/>
  <c r="DG40" i="1"/>
  <c r="DI40" i="1"/>
  <c r="DK40" i="1"/>
  <c r="DL40" i="1" s="1"/>
  <c r="DM40" i="1"/>
  <c r="DO40" i="1"/>
  <c r="DP40" i="1"/>
  <c r="DR40" i="1" s="1"/>
  <c r="DS40" i="1"/>
  <c r="DT40" i="1"/>
  <c r="DU40" i="1"/>
  <c r="DV40" i="1"/>
  <c r="DW40" i="1"/>
  <c r="DX40" i="1" s="1"/>
  <c r="DY40" i="1"/>
  <c r="EA40" i="1"/>
  <c r="EB40" i="1"/>
  <c r="ED40" i="1" s="1"/>
  <c r="EE40" i="1"/>
  <c r="EF40" i="1"/>
  <c r="EG40" i="1"/>
  <c r="EH40" i="1"/>
  <c r="EI40" i="1"/>
  <c r="EJ40" i="1" s="1"/>
  <c r="EK40" i="1"/>
  <c r="EM40" i="1"/>
  <c r="EN40" i="1"/>
  <c r="EP40" i="1" s="1"/>
  <c r="EQ40" i="1"/>
  <c r="ER40" i="1"/>
  <c r="ES40" i="1"/>
  <c r="ET40" i="1"/>
  <c r="EU40" i="1"/>
  <c r="EV40" i="1" s="1"/>
  <c r="EX40" i="1"/>
  <c r="FI40" i="1"/>
  <c r="FK40" i="1"/>
  <c r="FM40" i="1"/>
  <c r="L41" i="1"/>
  <c r="M41" i="1"/>
  <c r="O41" i="1"/>
  <c r="P41" i="1"/>
  <c r="R41" i="1" s="1"/>
  <c r="S41" i="1" s="1"/>
  <c r="U41" i="1"/>
  <c r="W41" i="1"/>
  <c r="X41" i="1"/>
  <c r="Z41" i="1" s="1"/>
  <c r="AA41" i="1" s="1"/>
  <c r="AG41" i="1"/>
  <c r="AI41" i="1"/>
  <c r="AJ41" i="1"/>
  <c r="AL41" i="1" s="1"/>
  <c r="AM41" i="1" s="1"/>
  <c r="AS41" i="1"/>
  <c r="AU41" i="1"/>
  <c r="AV41" i="1"/>
  <c r="AX41" i="1" s="1"/>
  <c r="AY41" i="1" s="1"/>
  <c r="BE41" i="1"/>
  <c r="BG41" i="1"/>
  <c r="BH41" i="1"/>
  <c r="BJ41" i="1" s="1"/>
  <c r="BK41" i="1" s="1"/>
  <c r="BQ41" i="1"/>
  <c r="BS41" i="1"/>
  <c r="BT41" i="1"/>
  <c r="BV41" i="1" s="1"/>
  <c r="BW41" i="1" s="1"/>
  <c r="CC41" i="1"/>
  <c r="CE41" i="1"/>
  <c r="CF41" i="1"/>
  <c r="CH41" i="1" s="1"/>
  <c r="CI41" i="1" s="1"/>
  <c r="CO41" i="1"/>
  <c r="CQ41" i="1"/>
  <c r="CR41" i="1"/>
  <c r="CT41" i="1" s="1"/>
  <c r="CU41" i="1" s="1"/>
  <c r="DA41" i="1"/>
  <c r="DC41" i="1"/>
  <c r="DD41" i="1"/>
  <c r="DF41" i="1" s="1"/>
  <c r="DG41" i="1" s="1"/>
  <c r="DI41" i="1"/>
  <c r="DM41" i="1"/>
  <c r="DO41" i="1"/>
  <c r="DP41" i="1"/>
  <c r="DR41" i="1" s="1"/>
  <c r="DS41" i="1" s="1"/>
  <c r="DT41" i="1"/>
  <c r="DU41" i="1"/>
  <c r="DV41" i="1"/>
  <c r="DW41" i="1"/>
  <c r="DX41" i="1" s="1"/>
  <c r="DY41" i="1"/>
  <c r="EA41" i="1"/>
  <c r="EB41" i="1"/>
  <c r="ED41" i="1" s="1"/>
  <c r="EE41" i="1" s="1"/>
  <c r="EF41" i="1"/>
  <c r="EG41" i="1"/>
  <c r="EH41" i="1"/>
  <c r="EI41" i="1"/>
  <c r="EJ41" i="1" s="1"/>
  <c r="EK41" i="1"/>
  <c r="EM41" i="1"/>
  <c r="EN41" i="1"/>
  <c r="EP41" i="1" s="1"/>
  <c r="EQ41" i="1" s="1"/>
  <c r="ER41" i="1"/>
  <c r="ES41" i="1"/>
  <c r="ET41" i="1"/>
  <c r="EU41" i="1"/>
  <c r="EV41" i="1" s="1"/>
  <c r="EX41" i="1"/>
  <c r="FI41" i="1"/>
  <c r="FK41" i="1" s="1"/>
  <c r="FM41" i="1"/>
  <c r="L42" i="1"/>
  <c r="M42" i="1"/>
  <c r="O42" i="1"/>
  <c r="P42" i="1"/>
  <c r="R42" i="1" s="1"/>
  <c r="S42" i="1"/>
  <c r="U42" i="1"/>
  <c r="W42" i="1"/>
  <c r="X42" i="1"/>
  <c r="Z42" i="1" s="1"/>
  <c r="AA42" i="1"/>
  <c r="AN42" i="1" s="1"/>
  <c r="AG42" i="1"/>
  <c r="AI42" i="1"/>
  <c r="AJ42" i="1"/>
  <c r="AL42" i="1" s="1"/>
  <c r="AM42" i="1"/>
  <c r="AZ42" i="1" s="1"/>
  <c r="AS42" i="1"/>
  <c r="AU42" i="1"/>
  <c r="AV42" i="1"/>
  <c r="AX42" i="1" s="1"/>
  <c r="AY42" i="1"/>
  <c r="BL42" i="1" s="1"/>
  <c r="BE42" i="1"/>
  <c r="BG42" i="1"/>
  <c r="BH42" i="1"/>
  <c r="BJ42" i="1" s="1"/>
  <c r="BK42" i="1"/>
  <c r="BX42" i="1" s="1"/>
  <c r="BQ42" i="1"/>
  <c r="BS42" i="1"/>
  <c r="BT42" i="1"/>
  <c r="BV42" i="1" s="1"/>
  <c r="BW42" i="1"/>
  <c r="CJ42" i="1" s="1"/>
  <c r="CC42" i="1"/>
  <c r="CE42" i="1"/>
  <c r="CF42" i="1"/>
  <c r="CH42" i="1" s="1"/>
  <c r="CI42" i="1"/>
  <c r="CV42" i="1" s="1"/>
  <c r="CO42" i="1"/>
  <c r="CQ42" i="1"/>
  <c r="CR42" i="1"/>
  <c r="CT42" i="1" s="1"/>
  <c r="CU42" i="1"/>
  <c r="DH42" i="1" s="1"/>
  <c r="DJ42" i="1" s="1"/>
  <c r="DA42" i="1"/>
  <c r="DC42" i="1"/>
  <c r="DD42" i="1"/>
  <c r="DF42" i="1" s="1"/>
  <c r="DG42" i="1"/>
  <c r="DI42" i="1"/>
  <c r="DK42" i="1"/>
  <c r="DL42" i="1" s="1"/>
  <c r="DM42" i="1"/>
  <c r="DO42" i="1"/>
  <c r="DP42" i="1"/>
  <c r="DR42" i="1" s="1"/>
  <c r="DS42" i="1"/>
  <c r="DT42" i="1"/>
  <c r="DU42" i="1"/>
  <c r="DV42" i="1"/>
  <c r="DW42" i="1"/>
  <c r="DX42" i="1" s="1"/>
  <c r="DY42" i="1"/>
  <c r="EA42" i="1"/>
  <c r="EB42" i="1"/>
  <c r="ED42" i="1" s="1"/>
  <c r="EE42" i="1"/>
  <c r="EF42" i="1"/>
  <c r="EG42" i="1"/>
  <c r="EH42" i="1"/>
  <c r="EI42" i="1"/>
  <c r="EJ42" i="1" s="1"/>
  <c r="EK42" i="1"/>
  <c r="EM42" i="1"/>
  <c r="EN42" i="1"/>
  <c r="EP42" i="1" s="1"/>
  <c r="EQ42" i="1"/>
  <c r="ER42" i="1"/>
  <c r="ES42" i="1"/>
  <c r="ET42" i="1"/>
  <c r="EU42" i="1"/>
  <c r="EV42" i="1" s="1"/>
  <c r="EX42" i="1"/>
  <c r="FI42" i="1"/>
  <c r="FK42" i="1"/>
  <c r="FM42" i="1"/>
  <c r="L43" i="1"/>
  <c r="M43" i="1"/>
  <c r="O43" i="1"/>
  <c r="P43" i="1"/>
  <c r="R43" i="1" s="1"/>
  <c r="S43" i="1" s="1"/>
  <c r="U43" i="1"/>
  <c r="W43" i="1"/>
  <c r="X43" i="1"/>
  <c r="Z43" i="1" s="1"/>
  <c r="AA43" i="1" s="1"/>
  <c r="AG43" i="1"/>
  <c r="AI43" i="1"/>
  <c r="AJ43" i="1"/>
  <c r="AL43" i="1" s="1"/>
  <c r="AM43" i="1" s="1"/>
  <c r="AS43" i="1"/>
  <c r="AU43" i="1"/>
  <c r="AV43" i="1"/>
  <c r="AX43" i="1" s="1"/>
  <c r="AY43" i="1" s="1"/>
  <c r="BE43" i="1"/>
  <c r="BG43" i="1"/>
  <c r="BH43" i="1"/>
  <c r="BJ43" i="1" s="1"/>
  <c r="BK43" i="1" s="1"/>
  <c r="BQ43" i="1"/>
  <c r="BS43" i="1"/>
  <c r="BT43" i="1"/>
  <c r="BV43" i="1" s="1"/>
  <c r="BW43" i="1" s="1"/>
  <c r="CC43" i="1"/>
  <c r="CE43" i="1"/>
  <c r="CF43" i="1"/>
  <c r="CH43" i="1" s="1"/>
  <c r="CI43" i="1" s="1"/>
  <c r="CO43" i="1"/>
  <c r="CQ43" i="1"/>
  <c r="CR43" i="1"/>
  <c r="CT43" i="1" s="1"/>
  <c r="CU43" i="1" s="1"/>
  <c r="DA43" i="1"/>
  <c r="DC43" i="1"/>
  <c r="DD43" i="1"/>
  <c r="DF43" i="1" s="1"/>
  <c r="DG43" i="1" s="1"/>
  <c r="DI43" i="1"/>
  <c r="DM43" i="1"/>
  <c r="DO43" i="1"/>
  <c r="DP43" i="1" s="1"/>
  <c r="DR43" i="1" s="1"/>
  <c r="DT43" i="1"/>
  <c r="DU43" i="1"/>
  <c r="DV43" i="1"/>
  <c r="DW43" i="1" s="1"/>
  <c r="DX43" i="1" s="1"/>
  <c r="DY43" i="1"/>
  <c r="EA43" i="1"/>
  <c r="EB43" i="1" s="1"/>
  <c r="ED43" i="1" s="1"/>
  <c r="EF43" i="1"/>
  <c r="EG43" i="1"/>
  <c r="EH43" i="1"/>
  <c r="EI43" i="1" s="1"/>
  <c r="EJ43" i="1" s="1"/>
  <c r="EK43" i="1"/>
  <c r="EM43" i="1"/>
  <c r="EN43" i="1" s="1"/>
  <c r="EP43" i="1" s="1"/>
  <c r="ER43" i="1"/>
  <c r="ES43" i="1"/>
  <c r="ET43" i="1"/>
  <c r="EU43" i="1" s="1"/>
  <c r="EV43" i="1" s="1"/>
  <c r="EX43" i="1"/>
  <c r="FH43" i="1"/>
  <c r="FI43" i="1"/>
  <c r="FJ43" i="1"/>
  <c r="FO43" i="1" s="1"/>
  <c r="FK43" i="1"/>
  <c r="FL43" i="1"/>
  <c r="FM43" i="1"/>
  <c r="FN43" i="1"/>
  <c r="L44" i="1"/>
  <c r="M44" i="1"/>
  <c r="O44" i="1"/>
  <c r="P44" i="1" s="1"/>
  <c r="R44" i="1" s="1"/>
  <c r="U44" i="1"/>
  <c r="W44" i="1"/>
  <c r="X44" i="1" s="1"/>
  <c r="Z44" i="1" s="1"/>
  <c r="AG44" i="1"/>
  <c r="AI44" i="1"/>
  <c r="AJ44" i="1" s="1"/>
  <c r="AL44" i="1" s="1"/>
  <c r="AS44" i="1"/>
  <c r="AU44" i="1"/>
  <c r="AV44" i="1" s="1"/>
  <c r="AX44" i="1" s="1"/>
  <c r="BE44" i="1"/>
  <c r="BG44" i="1"/>
  <c r="BH44" i="1" s="1"/>
  <c r="BJ44" i="1" s="1"/>
  <c r="BQ44" i="1"/>
  <c r="BS44" i="1"/>
  <c r="BT44" i="1" s="1"/>
  <c r="BV44" i="1" s="1"/>
  <c r="CC44" i="1"/>
  <c r="CE44" i="1"/>
  <c r="CF44" i="1" s="1"/>
  <c r="CH44" i="1" s="1"/>
  <c r="CO44" i="1"/>
  <c r="CQ44" i="1"/>
  <c r="CR44" i="1" s="1"/>
  <c r="CT44" i="1" s="1"/>
  <c r="DA44" i="1"/>
  <c r="DC44" i="1"/>
  <c r="DD44" i="1" s="1"/>
  <c r="DF44" i="1" s="1"/>
  <c r="DI44" i="1"/>
  <c r="DM44" i="1"/>
  <c r="DO44" i="1"/>
  <c r="DP44" i="1" s="1"/>
  <c r="DR44" i="1" s="1"/>
  <c r="DT44" i="1"/>
  <c r="DU44" i="1"/>
  <c r="DV44" i="1"/>
  <c r="DW44" i="1" s="1"/>
  <c r="DX44" i="1" s="1"/>
  <c r="DY44" i="1"/>
  <c r="EA44" i="1"/>
  <c r="EB44" i="1" s="1"/>
  <c r="ED44" i="1" s="1"/>
  <c r="EF44" i="1"/>
  <c r="EG44" i="1"/>
  <c r="EH44" i="1"/>
  <c r="EI44" i="1" s="1"/>
  <c r="EJ44" i="1" s="1"/>
  <c r="EK44" i="1"/>
  <c r="EM44" i="1"/>
  <c r="EN44" i="1" s="1"/>
  <c r="EP44" i="1" s="1"/>
  <c r="ER44" i="1"/>
  <c r="ES44" i="1"/>
  <c r="ET44" i="1"/>
  <c r="EU44" i="1" s="1"/>
  <c r="EV44" i="1" s="1"/>
  <c r="EX44" i="1"/>
  <c r="FH44" i="1"/>
  <c r="FI44" i="1"/>
  <c r="FJ44" i="1"/>
  <c r="FO44" i="1" s="1"/>
  <c r="FK44" i="1"/>
  <c r="FL44" i="1"/>
  <c r="FM44" i="1"/>
  <c r="FN44" i="1"/>
  <c r="L45" i="1"/>
  <c r="M45" i="1"/>
  <c r="O45" i="1"/>
  <c r="P45" i="1" s="1"/>
  <c r="R45" i="1" s="1"/>
  <c r="U45" i="1"/>
  <c r="W45" i="1"/>
  <c r="X45" i="1" s="1"/>
  <c r="Z45" i="1" s="1"/>
  <c r="AG45" i="1"/>
  <c r="AI45" i="1"/>
  <c r="AJ45" i="1" s="1"/>
  <c r="AL45" i="1" s="1"/>
  <c r="AS45" i="1"/>
  <c r="AU45" i="1"/>
  <c r="AV45" i="1" s="1"/>
  <c r="AX45" i="1" s="1"/>
  <c r="BE45" i="1"/>
  <c r="BG45" i="1"/>
  <c r="BH45" i="1" s="1"/>
  <c r="BJ45" i="1" s="1"/>
  <c r="BQ45" i="1"/>
  <c r="BS45" i="1"/>
  <c r="BT45" i="1" s="1"/>
  <c r="BV45" i="1" s="1"/>
  <c r="CC45" i="1"/>
  <c r="CE45" i="1"/>
  <c r="CF45" i="1" s="1"/>
  <c r="CH45" i="1" s="1"/>
  <c r="CO45" i="1"/>
  <c r="CQ45" i="1"/>
  <c r="CR45" i="1" s="1"/>
  <c r="CT45" i="1" s="1"/>
  <c r="DA45" i="1"/>
  <c r="DC45" i="1"/>
  <c r="DD45" i="1" s="1"/>
  <c r="DF45" i="1" s="1"/>
  <c r="DI45" i="1"/>
  <c r="DM45" i="1"/>
  <c r="DO45" i="1"/>
  <c r="DP45" i="1" s="1"/>
  <c r="DR45" i="1" s="1"/>
  <c r="DT45" i="1"/>
  <c r="DU45" i="1"/>
  <c r="DV45" i="1"/>
  <c r="DW45" i="1" s="1"/>
  <c r="DX45" i="1" s="1"/>
  <c r="DY45" i="1"/>
  <c r="EA45" i="1"/>
  <c r="EB45" i="1" s="1"/>
  <c r="ED45" i="1" s="1"/>
  <c r="EF45" i="1"/>
  <c r="EG45" i="1"/>
  <c r="EH45" i="1"/>
  <c r="EI45" i="1" s="1"/>
  <c r="EJ45" i="1" s="1"/>
  <c r="EK45" i="1"/>
  <c r="EM45" i="1"/>
  <c r="EN45" i="1" s="1"/>
  <c r="EP45" i="1" s="1"/>
  <c r="ER45" i="1"/>
  <c r="ES45" i="1"/>
  <c r="ET45" i="1"/>
  <c r="EU45" i="1" s="1"/>
  <c r="EV45" i="1" s="1"/>
  <c r="EX45" i="1"/>
  <c r="FH45" i="1"/>
  <c r="FI45" i="1"/>
  <c r="FJ45" i="1"/>
  <c r="FO45" i="1" s="1"/>
  <c r="FK45" i="1"/>
  <c r="FL45" i="1"/>
  <c r="FM45" i="1"/>
  <c r="FN45" i="1"/>
  <c r="L46" i="1"/>
  <c r="M46" i="1"/>
  <c r="O46" i="1"/>
  <c r="P46" i="1" s="1"/>
  <c r="R46" i="1" s="1"/>
  <c r="U46" i="1"/>
  <c r="W46" i="1"/>
  <c r="X46" i="1" s="1"/>
  <c r="Z46" i="1" s="1"/>
  <c r="AG46" i="1"/>
  <c r="AI46" i="1"/>
  <c r="AJ46" i="1" s="1"/>
  <c r="AL46" i="1" s="1"/>
  <c r="AS46" i="1"/>
  <c r="AU46" i="1"/>
  <c r="AV46" i="1" s="1"/>
  <c r="AX46" i="1" s="1"/>
  <c r="BE46" i="1"/>
  <c r="BG46" i="1"/>
  <c r="BH46" i="1" s="1"/>
  <c r="BJ46" i="1" s="1"/>
  <c r="BQ46" i="1"/>
  <c r="BS46" i="1"/>
  <c r="BT46" i="1" s="1"/>
  <c r="BV46" i="1" s="1"/>
  <c r="CC46" i="1"/>
  <c r="CE46" i="1"/>
  <c r="CF46" i="1" s="1"/>
  <c r="CH46" i="1" s="1"/>
  <c r="CO46" i="1"/>
  <c r="CQ46" i="1"/>
  <c r="CR46" i="1" s="1"/>
  <c r="CT46" i="1" s="1"/>
  <c r="DA46" i="1"/>
  <c r="DC46" i="1"/>
  <c r="DD46" i="1" s="1"/>
  <c r="DF46" i="1" s="1"/>
  <c r="DM46" i="1"/>
  <c r="DO46" i="1"/>
  <c r="DP46" i="1" s="1"/>
  <c r="DR46" i="1" s="1"/>
  <c r="DU46" i="1"/>
  <c r="DY46" i="1"/>
  <c r="EA46" i="1"/>
  <c r="EB46" i="1" s="1"/>
  <c r="ED46" i="1" s="1"/>
  <c r="EF46" i="1"/>
  <c r="EG46" i="1"/>
  <c r="EH46" i="1"/>
  <c r="EI46" i="1" s="1"/>
  <c r="EJ46" i="1" s="1"/>
  <c r="EK46" i="1"/>
  <c r="EM46" i="1"/>
  <c r="EN46" i="1" s="1"/>
  <c r="EP46" i="1" s="1"/>
  <c r="ER46" i="1"/>
  <c r="ES46" i="1"/>
  <c r="ET46" i="1"/>
  <c r="EU46" i="1" s="1"/>
  <c r="EV46" i="1" s="1"/>
  <c r="EX46" i="1"/>
  <c r="FH46" i="1"/>
  <c r="FI46" i="1"/>
  <c r="FJ46" i="1"/>
  <c r="FO46" i="1" s="1"/>
  <c r="FK46" i="1"/>
  <c r="FL46" i="1"/>
  <c r="FM46" i="1"/>
  <c r="FN46" i="1"/>
  <c r="L47" i="1"/>
  <c r="M47" i="1"/>
  <c r="O47" i="1"/>
  <c r="P47" i="1" s="1"/>
  <c r="R47" i="1" s="1"/>
  <c r="U47" i="1"/>
  <c r="W47" i="1"/>
  <c r="X47" i="1" s="1"/>
  <c r="Z47" i="1" s="1"/>
  <c r="AG47" i="1"/>
  <c r="AI47" i="1"/>
  <c r="AJ47" i="1" s="1"/>
  <c r="AL47" i="1" s="1"/>
  <c r="AS47" i="1"/>
  <c r="AU47" i="1"/>
  <c r="AV47" i="1" s="1"/>
  <c r="AX47" i="1" s="1"/>
  <c r="BE47" i="1"/>
  <c r="BG47" i="1"/>
  <c r="BH47" i="1" s="1"/>
  <c r="BJ47" i="1" s="1"/>
  <c r="BQ47" i="1"/>
  <c r="BS47" i="1"/>
  <c r="BT47" i="1" s="1"/>
  <c r="BV47" i="1" s="1"/>
  <c r="CC47" i="1"/>
  <c r="CE47" i="1"/>
  <c r="CF47" i="1" s="1"/>
  <c r="CH47" i="1" s="1"/>
  <c r="CO47" i="1"/>
  <c r="CQ47" i="1"/>
  <c r="CR47" i="1" s="1"/>
  <c r="CT47" i="1" s="1"/>
  <c r="DA47" i="1"/>
  <c r="DC47" i="1"/>
  <c r="DD47" i="1" s="1"/>
  <c r="DF47" i="1" s="1"/>
  <c r="DM47" i="1"/>
  <c r="DO47" i="1"/>
  <c r="DP47" i="1" s="1"/>
  <c r="DR47" i="1" s="1"/>
  <c r="DU47" i="1"/>
  <c r="DY47" i="1"/>
  <c r="EA47" i="1"/>
  <c r="EB47" i="1" s="1"/>
  <c r="ED47" i="1" s="1"/>
  <c r="EF47" i="1"/>
  <c r="EG47" i="1"/>
  <c r="EH47" i="1"/>
  <c r="EI47" i="1" s="1"/>
  <c r="EJ47" i="1" s="1"/>
  <c r="EK47" i="1"/>
  <c r="EM47" i="1"/>
  <c r="EN47" i="1" s="1"/>
  <c r="EP47" i="1" s="1"/>
  <c r="ER47" i="1"/>
  <c r="ES47" i="1"/>
  <c r="ET47" i="1"/>
  <c r="EU47" i="1" s="1"/>
  <c r="EV47" i="1" s="1"/>
  <c r="EX47" i="1"/>
  <c r="FH47" i="1"/>
  <c r="FI47" i="1"/>
  <c r="FJ47" i="1"/>
  <c r="FO47" i="1" s="1"/>
  <c r="FK47" i="1"/>
  <c r="FL47" i="1"/>
  <c r="FM47" i="1"/>
  <c r="FN47" i="1"/>
  <c r="L48" i="1"/>
  <c r="M48" i="1"/>
  <c r="O48" i="1"/>
  <c r="P48" i="1" s="1"/>
  <c r="R48" i="1" s="1"/>
  <c r="U48" i="1"/>
  <c r="W48" i="1"/>
  <c r="X48" i="1" s="1"/>
  <c r="Z48" i="1" s="1"/>
  <c r="AG48" i="1"/>
  <c r="AI48" i="1"/>
  <c r="AJ48" i="1" s="1"/>
  <c r="AL48" i="1" s="1"/>
  <c r="AS48" i="1"/>
  <c r="AU48" i="1"/>
  <c r="AV48" i="1" s="1"/>
  <c r="AX48" i="1" s="1"/>
  <c r="BE48" i="1"/>
  <c r="BG48" i="1"/>
  <c r="BH48" i="1" s="1"/>
  <c r="BJ48" i="1" s="1"/>
  <c r="BQ48" i="1"/>
  <c r="BS48" i="1"/>
  <c r="BT48" i="1" s="1"/>
  <c r="BV48" i="1" s="1"/>
  <c r="CC48" i="1"/>
  <c r="CE48" i="1"/>
  <c r="CF48" i="1" s="1"/>
  <c r="CH48" i="1" s="1"/>
  <c r="CO48" i="1"/>
  <c r="CQ48" i="1"/>
  <c r="CR48" i="1" s="1"/>
  <c r="CT48" i="1" s="1"/>
  <c r="DA48" i="1"/>
  <c r="DC48" i="1"/>
  <c r="DD48" i="1" s="1"/>
  <c r="DF48" i="1" s="1"/>
  <c r="DM48" i="1"/>
  <c r="DO48" i="1"/>
  <c r="DP48" i="1" s="1"/>
  <c r="DR48" i="1" s="1"/>
  <c r="DU48" i="1"/>
  <c r="DY48" i="1"/>
  <c r="EA48" i="1"/>
  <c r="EB48" i="1" s="1"/>
  <c r="ED48" i="1" s="1"/>
  <c r="EF48" i="1"/>
  <c r="EG48" i="1"/>
  <c r="EH48" i="1"/>
  <c r="EI48" i="1" s="1"/>
  <c r="EJ48" i="1" s="1"/>
  <c r="EK48" i="1"/>
  <c r="EM48" i="1"/>
  <c r="EN48" i="1" s="1"/>
  <c r="EP48" i="1" s="1"/>
  <c r="ER48" i="1"/>
  <c r="ES48" i="1"/>
  <c r="ET48" i="1"/>
  <c r="EU48" i="1" s="1"/>
  <c r="EV48" i="1" s="1"/>
  <c r="EX48" i="1"/>
  <c r="FH48" i="1"/>
  <c r="FI48" i="1"/>
  <c r="FJ48" i="1"/>
  <c r="FO48" i="1" s="1"/>
  <c r="FK48" i="1"/>
  <c r="FL48" i="1"/>
  <c r="FM48" i="1"/>
  <c r="FN48" i="1"/>
  <c r="L49" i="1"/>
  <c r="M49" i="1"/>
  <c r="O49" i="1"/>
  <c r="P49" i="1" s="1"/>
  <c r="R49" i="1" s="1"/>
  <c r="U49" i="1"/>
  <c r="W49" i="1"/>
  <c r="X49" i="1" s="1"/>
  <c r="Z49" i="1" s="1"/>
  <c r="AG49" i="1"/>
  <c r="AI49" i="1"/>
  <c r="AJ49" i="1" s="1"/>
  <c r="AL49" i="1" s="1"/>
  <c r="AS49" i="1"/>
  <c r="AU49" i="1"/>
  <c r="AV49" i="1" s="1"/>
  <c r="AX49" i="1" s="1"/>
  <c r="BE49" i="1"/>
  <c r="BG49" i="1"/>
  <c r="BH49" i="1" s="1"/>
  <c r="BJ49" i="1" s="1"/>
  <c r="BQ49" i="1"/>
  <c r="BS49" i="1"/>
  <c r="BT49" i="1" s="1"/>
  <c r="BV49" i="1" s="1"/>
  <c r="CC49" i="1"/>
  <c r="CE49" i="1"/>
  <c r="CF49" i="1" s="1"/>
  <c r="CH49" i="1" s="1"/>
  <c r="CK49" i="1"/>
  <c r="CO49" i="1"/>
  <c r="CQ49" i="1"/>
  <c r="CR49" i="1" s="1"/>
  <c r="CT49" i="1" s="1"/>
  <c r="CV49" i="1"/>
  <c r="CW49" i="1"/>
  <c r="CX49" i="1"/>
  <c r="CY49" i="1" s="1"/>
  <c r="CZ49" i="1" s="1"/>
  <c r="DA49" i="1"/>
  <c r="DC49" i="1"/>
  <c r="DD49" i="1" s="1"/>
  <c r="DF49" i="1" s="1"/>
  <c r="DH49" i="1"/>
  <c r="DI49" i="1"/>
  <c r="DJ49" i="1"/>
  <c r="DK49" i="1" s="1"/>
  <c r="DL49" i="1" s="1"/>
  <c r="DM49" i="1"/>
  <c r="DO49" i="1"/>
  <c r="DP49" i="1" s="1"/>
  <c r="DR49" i="1" s="1"/>
  <c r="DT49" i="1"/>
  <c r="DU49" i="1"/>
  <c r="DV49" i="1"/>
  <c r="DW49" i="1" s="1"/>
  <c r="DX49" i="1" s="1"/>
  <c r="DY49" i="1"/>
  <c r="EA49" i="1"/>
  <c r="EB49" i="1" s="1"/>
  <c r="ED49" i="1" s="1"/>
  <c r="EF49" i="1"/>
  <c r="EG49" i="1"/>
  <c r="EH49" i="1"/>
  <c r="EI49" i="1" s="1"/>
  <c r="EJ49" i="1" s="1"/>
  <c r="EK49" i="1"/>
  <c r="EM49" i="1"/>
  <c r="EN49" i="1" s="1"/>
  <c r="EP49" i="1" s="1"/>
  <c r="ER49" i="1"/>
  <c r="ES49" i="1"/>
  <c r="ET49" i="1"/>
  <c r="EU49" i="1" s="1"/>
  <c r="EV49" i="1" s="1"/>
  <c r="EX49" i="1"/>
  <c r="FH49" i="1"/>
  <c r="FI49" i="1"/>
  <c r="FJ49" i="1"/>
  <c r="FO49" i="1" s="1"/>
  <c r="FK49" i="1"/>
  <c r="FL49" i="1"/>
  <c r="FM49" i="1"/>
  <c r="FN49" i="1"/>
  <c r="L50" i="1"/>
  <c r="M50" i="1"/>
  <c r="O50" i="1"/>
  <c r="S50" i="1" s="1"/>
  <c r="P50" i="1"/>
  <c r="R50" i="1"/>
  <c r="T50" i="1"/>
  <c r="U50" i="1"/>
  <c r="W50" i="1"/>
  <c r="AA50" i="1" s="1"/>
  <c r="X50" i="1"/>
  <c r="Z50" i="1"/>
  <c r="AB50" i="1"/>
  <c r="AC50" i="1"/>
  <c r="AD50" i="1"/>
  <c r="AE50" i="1" s="1"/>
  <c r="AF50" i="1" s="1"/>
  <c r="AG50" i="1"/>
  <c r="AI50" i="1"/>
  <c r="AJ50" i="1" s="1"/>
  <c r="AL50" i="1" s="1"/>
  <c r="AN50" i="1"/>
  <c r="AP50" i="1"/>
  <c r="AQ50" i="1" s="1"/>
  <c r="AR50" i="1" s="1"/>
  <c r="AS50" i="1"/>
  <c r="AU50" i="1"/>
  <c r="AY50" i="1" s="1"/>
  <c r="AV50" i="1"/>
  <c r="AX50" i="1"/>
  <c r="BA50" i="1"/>
  <c r="BE50" i="1"/>
  <c r="BG50" i="1"/>
  <c r="BK50" i="1" s="1"/>
  <c r="BH50" i="1"/>
  <c r="BJ50" i="1"/>
  <c r="BL50" i="1"/>
  <c r="BM50" i="1"/>
  <c r="BN50" i="1"/>
  <c r="BO50" i="1" s="1"/>
  <c r="BP50" i="1" s="1"/>
  <c r="BQ50" i="1"/>
  <c r="BS50" i="1"/>
  <c r="BT50" i="1" s="1"/>
  <c r="BV50" i="1" s="1"/>
  <c r="BX50" i="1"/>
  <c r="BZ50" i="1"/>
  <c r="CA50" i="1" s="1"/>
  <c r="CB50" i="1" s="1"/>
  <c r="CC50" i="1"/>
  <c r="CE50" i="1"/>
  <c r="CF50" i="1" s="1"/>
  <c r="CH50" i="1" s="1"/>
  <c r="CK50" i="1"/>
  <c r="CO50" i="1"/>
  <c r="CQ50" i="1"/>
  <c r="CR50" i="1" s="1"/>
  <c r="CT50" i="1" s="1"/>
  <c r="CV50" i="1"/>
  <c r="CW50" i="1"/>
  <c r="CX50" i="1"/>
  <c r="CY50" i="1" s="1"/>
  <c r="CZ50" i="1" s="1"/>
  <c r="DA50" i="1"/>
  <c r="DC50" i="1"/>
  <c r="DD50" i="1" s="1"/>
  <c r="DF50" i="1" s="1"/>
  <c r="DH50" i="1"/>
  <c r="DI50" i="1"/>
  <c r="DJ50" i="1"/>
  <c r="DK50" i="1" s="1"/>
  <c r="DL50" i="1" s="1"/>
  <c r="DM50" i="1"/>
  <c r="DO50" i="1"/>
  <c r="DP50" i="1" s="1"/>
  <c r="DR50" i="1" s="1"/>
  <c r="DT50" i="1"/>
  <c r="DU50" i="1"/>
  <c r="DV50" i="1"/>
  <c r="DW50" i="1" s="1"/>
  <c r="DX50" i="1" s="1"/>
  <c r="DY50" i="1"/>
  <c r="EA50" i="1"/>
  <c r="EB50" i="1" s="1"/>
  <c r="ED50" i="1" s="1"/>
  <c r="EF50" i="1"/>
  <c r="EG50" i="1"/>
  <c r="EH50" i="1"/>
  <c r="EI50" i="1" s="1"/>
  <c r="EJ50" i="1" s="1"/>
  <c r="EK50" i="1"/>
  <c r="EM50" i="1"/>
  <c r="EN50" i="1" s="1"/>
  <c r="EP50" i="1" s="1"/>
  <c r="ER50" i="1"/>
  <c r="ES50" i="1"/>
  <c r="ET50" i="1"/>
  <c r="EU50" i="1" s="1"/>
  <c r="EV50" i="1" s="1"/>
  <c r="EX50" i="1"/>
  <c r="FI50" i="1"/>
  <c r="FH50" i="1" s="1"/>
  <c r="FK50" i="1"/>
  <c r="FM50" i="1"/>
  <c r="Q52" i="1"/>
  <c r="Y52" i="1"/>
  <c r="AK52" i="1"/>
  <c r="AW52" i="1"/>
  <c r="BI52" i="1"/>
  <c r="BU52" i="1"/>
  <c r="CG52" i="1"/>
  <c r="CS52" i="1"/>
  <c r="DE52" i="1"/>
  <c r="DQ52" i="1"/>
  <c r="EC52" i="1"/>
  <c r="EO52" i="1"/>
  <c r="Q53" i="1"/>
  <c r="Y53" i="1"/>
  <c r="AK53" i="1"/>
  <c r="AW53" i="1"/>
  <c r="BI53" i="1"/>
  <c r="BU53" i="1"/>
  <c r="CG53" i="1"/>
  <c r="CS53" i="1"/>
  <c r="DE53" i="1"/>
  <c r="DQ53" i="1"/>
  <c r="EC53" i="1"/>
  <c r="EO53" i="1"/>
  <c r="Q55" i="1"/>
  <c r="Y55" i="1"/>
  <c r="AK55" i="1"/>
  <c r="AW55" i="1"/>
  <c r="BI55" i="1"/>
  <c r="BU55" i="1"/>
  <c r="CG55" i="1"/>
  <c r="CS55" i="1"/>
  <c r="DE55" i="1"/>
  <c r="DQ55" i="1"/>
  <c r="EC55" i="1"/>
  <c r="EO55" i="1"/>
  <c r="Q56" i="1"/>
  <c r="Y56" i="1"/>
  <c r="AK56" i="1"/>
  <c r="AW56" i="1"/>
  <c r="BI56" i="1"/>
  <c r="BU56" i="1"/>
  <c r="CG56" i="1"/>
  <c r="CS56" i="1"/>
  <c r="DE56" i="1"/>
  <c r="DQ56" i="1"/>
  <c r="EC56" i="1"/>
  <c r="EO56" i="1"/>
  <c r="Q57" i="1"/>
  <c r="Y57" i="1"/>
  <c r="AK57" i="1"/>
  <c r="AW57" i="1"/>
  <c r="BI57" i="1"/>
  <c r="BU57" i="1"/>
  <c r="CG57" i="1"/>
  <c r="CS57" i="1"/>
  <c r="DE57" i="1"/>
  <c r="DQ57" i="1"/>
  <c r="EC57" i="1"/>
  <c r="EO57" i="1"/>
  <c r="B58" i="1"/>
  <c r="CW43" i="1" l="1"/>
  <c r="DH43" i="1"/>
  <c r="DJ43" i="1" s="1"/>
  <c r="DK43" i="1" s="1"/>
  <c r="DL43" i="1" s="1"/>
  <c r="EZ43" i="1"/>
  <c r="FE43" i="1" s="1"/>
  <c r="CJ43" i="1"/>
  <c r="BY43" i="1"/>
  <c r="BL43" i="1"/>
  <c r="BA43" i="1"/>
  <c r="AN43" i="1"/>
  <c r="AC43" i="1"/>
  <c r="DH41" i="1"/>
  <c r="DJ41" i="1" s="1"/>
  <c r="DK41" i="1" s="1"/>
  <c r="DL41" i="1" s="1"/>
  <c r="CW41" i="1"/>
  <c r="CJ41" i="1"/>
  <c r="BY41" i="1"/>
  <c r="BL41" i="1"/>
  <c r="BN41" i="1" s="1"/>
  <c r="BO41" i="1" s="1"/>
  <c r="BP41" i="1" s="1"/>
  <c r="BA41" i="1"/>
  <c r="AN41" i="1"/>
  <c r="AP41" i="1" s="1"/>
  <c r="AQ41" i="1" s="1"/>
  <c r="AR41" i="1" s="1"/>
  <c r="AC41" i="1"/>
  <c r="DH39" i="1"/>
  <c r="DJ39" i="1" s="1"/>
  <c r="DK39" i="1" s="1"/>
  <c r="DL39" i="1" s="1"/>
  <c r="CW39" i="1"/>
  <c r="CJ39" i="1"/>
  <c r="CL39" i="1" s="1"/>
  <c r="CM39" i="1" s="1"/>
  <c r="CN39" i="1" s="1"/>
  <c r="BY39" i="1"/>
  <c r="BL39" i="1"/>
  <c r="BN39" i="1" s="1"/>
  <c r="BO39" i="1" s="1"/>
  <c r="BP39" i="1" s="1"/>
  <c r="BA39" i="1"/>
  <c r="AN39" i="1"/>
  <c r="AP39" i="1" s="1"/>
  <c r="AQ39" i="1" s="1"/>
  <c r="AR39" i="1" s="1"/>
  <c r="AC39" i="1"/>
  <c r="DH37" i="1"/>
  <c r="DJ37" i="1" s="1"/>
  <c r="DK37" i="1" s="1"/>
  <c r="DL37" i="1" s="1"/>
  <c r="CW37" i="1"/>
  <c r="CJ37" i="1"/>
  <c r="CL37" i="1" s="1"/>
  <c r="CM37" i="1" s="1"/>
  <c r="CN37" i="1" s="1"/>
  <c r="BY37" i="1"/>
  <c r="BL37" i="1"/>
  <c r="BN37" i="1" s="1"/>
  <c r="BO37" i="1" s="1"/>
  <c r="BP37" i="1" s="1"/>
  <c r="BA37" i="1"/>
  <c r="AN37" i="1"/>
  <c r="AP37" i="1" s="1"/>
  <c r="AQ37" i="1" s="1"/>
  <c r="AR37" i="1" s="1"/>
  <c r="AC37" i="1"/>
  <c r="CV35" i="1"/>
  <c r="CX35" i="1" s="1"/>
  <c r="CY35" i="1" s="1"/>
  <c r="CZ35" i="1" s="1"/>
  <c r="CK35" i="1"/>
  <c r="BX35" i="1"/>
  <c r="BZ35" i="1" s="1"/>
  <c r="CA35" i="1" s="1"/>
  <c r="CB35" i="1" s="1"/>
  <c r="BM35" i="1"/>
  <c r="AZ35" i="1"/>
  <c r="BB35" i="1" s="1"/>
  <c r="BC35" i="1" s="1"/>
  <c r="BD35" i="1" s="1"/>
  <c r="AO35" i="1"/>
  <c r="T35" i="1"/>
  <c r="AB35" i="1"/>
  <c r="CV43" i="1"/>
  <c r="CX43" i="1" s="1"/>
  <c r="CY43" i="1" s="1"/>
  <c r="CZ43" i="1" s="1"/>
  <c r="CK43" i="1"/>
  <c r="BX43" i="1"/>
  <c r="BZ43" i="1" s="1"/>
  <c r="CA43" i="1" s="1"/>
  <c r="CB43" i="1" s="1"/>
  <c r="BM43" i="1"/>
  <c r="AZ43" i="1"/>
  <c r="BB43" i="1" s="1"/>
  <c r="BC43" i="1" s="1"/>
  <c r="BD43" i="1" s="1"/>
  <c r="AO43" i="1"/>
  <c r="T43" i="1"/>
  <c r="AB43" i="1"/>
  <c r="AD43" i="1" s="1"/>
  <c r="AE43" i="1" s="1"/>
  <c r="AF43" i="1" s="1"/>
  <c r="CV41" i="1"/>
  <c r="CX41" i="1" s="1"/>
  <c r="CY41" i="1" s="1"/>
  <c r="CZ41" i="1" s="1"/>
  <c r="CK41" i="1"/>
  <c r="BX41" i="1"/>
  <c r="BZ41" i="1" s="1"/>
  <c r="CA41" i="1" s="1"/>
  <c r="CB41" i="1" s="1"/>
  <c r="BM41" i="1"/>
  <c r="AZ41" i="1"/>
  <c r="BB41" i="1" s="1"/>
  <c r="BC41" i="1" s="1"/>
  <c r="BD41" i="1" s="1"/>
  <c r="AO41" i="1"/>
  <c r="T41" i="1"/>
  <c r="AB41" i="1"/>
  <c r="AD41" i="1" s="1"/>
  <c r="AE41" i="1" s="1"/>
  <c r="AF41" i="1" s="1"/>
  <c r="CV39" i="1"/>
  <c r="CX39" i="1" s="1"/>
  <c r="CY39" i="1" s="1"/>
  <c r="CZ39" i="1" s="1"/>
  <c r="CK39" i="1"/>
  <c r="BX39" i="1"/>
  <c r="BZ39" i="1" s="1"/>
  <c r="CA39" i="1" s="1"/>
  <c r="CB39" i="1" s="1"/>
  <c r="BM39" i="1"/>
  <c r="AZ39" i="1"/>
  <c r="BB39" i="1" s="1"/>
  <c r="BC39" i="1" s="1"/>
  <c r="BD39" i="1" s="1"/>
  <c r="AO39" i="1"/>
  <c r="T39" i="1"/>
  <c r="AB39" i="1"/>
  <c r="AD39" i="1" s="1"/>
  <c r="AE39" i="1" s="1"/>
  <c r="AF39" i="1" s="1"/>
  <c r="CV37" i="1"/>
  <c r="CX37" i="1" s="1"/>
  <c r="CY37" i="1" s="1"/>
  <c r="CZ37" i="1" s="1"/>
  <c r="CK37" i="1"/>
  <c r="BX37" i="1"/>
  <c r="BZ37" i="1" s="1"/>
  <c r="CA37" i="1" s="1"/>
  <c r="CB37" i="1" s="1"/>
  <c r="BM37" i="1"/>
  <c r="AZ37" i="1"/>
  <c r="BB37" i="1" s="1"/>
  <c r="BC37" i="1" s="1"/>
  <c r="BD37" i="1" s="1"/>
  <c r="AO37" i="1"/>
  <c r="T37" i="1"/>
  <c r="AB37" i="1"/>
  <c r="AD37" i="1" s="1"/>
  <c r="AE37" i="1" s="1"/>
  <c r="AF37" i="1" s="1"/>
  <c r="DH35" i="1"/>
  <c r="DJ35" i="1" s="1"/>
  <c r="DK35" i="1" s="1"/>
  <c r="DL35" i="1" s="1"/>
  <c r="CW35" i="1"/>
  <c r="CJ35" i="1"/>
  <c r="CL35" i="1" s="1"/>
  <c r="CM35" i="1" s="1"/>
  <c r="CN35" i="1" s="1"/>
  <c r="BY35" i="1"/>
  <c r="BL35" i="1"/>
  <c r="BN35" i="1" s="1"/>
  <c r="BO35" i="1" s="1"/>
  <c r="BP35" i="1" s="1"/>
  <c r="BA35" i="1"/>
  <c r="AN35" i="1"/>
  <c r="AP35" i="1" s="1"/>
  <c r="AQ35" i="1" s="1"/>
  <c r="AR35" i="1" s="1"/>
  <c r="AC35" i="1"/>
  <c r="EQ50" i="1"/>
  <c r="EE50" i="1"/>
  <c r="DS50" i="1"/>
  <c r="DG50" i="1"/>
  <c r="CU50" i="1"/>
  <c r="CI50" i="1"/>
  <c r="BW50" i="1"/>
  <c r="AM50" i="1"/>
  <c r="EQ49" i="1"/>
  <c r="EE49" i="1"/>
  <c r="DS49" i="1"/>
  <c r="DG49" i="1"/>
  <c r="CU49" i="1"/>
  <c r="CI49" i="1"/>
  <c r="BW49" i="1"/>
  <c r="BK49" i="1"/>
  <c r="AY49" i="1"/>
  <c r="AM49" i="1"/>
  <c r="AA49" i="1"/>
  <c r="S49" i="1"/>
  <c r="EQ48" i="1"/>
  <c r="EE48" i="1"/>
  <c r="DS48" i="1"/>
  <c r="DG48" i="1"/>
  <c r="CU48" i="1"/>
  <c r="CI48" i="1"/>
  <c r="BW48" i="1"/>
  <c r="BK48" i="1"/>
  <c r="AY48" i="1"/>
  <c r="AM48" i="1"/>
  <c r="AA48" i="1"/>
  <c r="S48" i="1"/>
  <c r="EQ47" i="1"/>
  <c r="EE47" i="1"/>
  <c r="DS47" i="1"/>
  <c r="DG47" i="1"/>
  <c r="CU47" i="1"/>
  <c r="CI47" i="1"/>
  <c r="BW47" i="1"/>
  <c r="BK47" i="1"/>
  <c r="AY47" i="1"/>
  <c r="AM47" i="1"/>
  <c r="AA47" i="1"/>
  <c r="S47" i="1"/>
  <c r="EQ46" i="1"/>
  <c r="EE46" i="1"/>
  <c r="DS46" i="1"/>
  <c r="DG46" i="1"/>
  <c r="CU46" i="1"/>
  <c r="CI46" i="1"/>
  <c r="BW46" i="1"/>
  <c r="BK46" i="1"/>
  <c r="AY46" i="1"/>
  <c r="AM46" i="1"/>
  <c r="AA46" i="1"/>
  <c r="S46" i="1"/>
  <c r="EQ45" i="1"/>
  <c r="EE45" i="1"/>
  <c r="DS45" i="1"/>
  <c r="DG45" i="1"/>
  <c r="CU45" i="1"/>
  <c r="CI45" i="1"/>
  <c r="BW45" i="1"/>
  <c r="BK45" i="1"/>
  <c r="AY45" i="1"/>
  <c r="AM45" i="1"/>
  <c r="AA45" i="1"/>
  <c r="S45" i="1"/>
  <c r="EQ44" i="1"/>
  <c r="EE44" i="1"/>
  <c r="DS44" i="1"/>
  <c r="DG44" i="1"/>
  <c r="CU44" i="1"/>
  <c r="CI44" i="1"/>
  <c r="BW44" i="1"/>
  <c r="BK44" i="1"/>
  <c r="AY44" i="1"/>
  <c r="AM44" i="1"/>
  <c r="AA44" i="1"/>
  <c r="S44" i="1"/>
  <c r="EQ43" i="1"/>
  <c r="EE43" i="1"/>
  <c r="DS43" i="1"/>
  <c r="FH42" i="1"/>
  <c r="FJ42" i="1"/>
  <c r="FL42" i="1" s="1"/>
  <c r="FN42" i="1" s="1"/>
  <c r="EZ42" i="1"/>
  <c r="FE42" i="1" s="1"/>
  <c r="CW42" i="1"/>
  <c r="CK42" i="1"/>
  <c r="CL42" i="1" s="1"/>
  <c r="CM42" i="1" s="1"/>
  <c r="CN42" i="1" s="1"/>
  <c r="BY42" i="1"/>
  <c r="BM42" i="1"/>
  <c r="BN42" i="1" s="1"/>
  <c r="BO42" i="1" s="1"/>
  <c r="BP42" i="1" s="1"/>
  <c r="BA42" i="1"/>
  <c r="AO42" i="1"/>
  <c r="AP42" i="1" s="1"/>
  <c r="AQ42" i="1" s="1"/>
  <c r="AR42" i="1" s="1"/>
  <c r="AC42" i="1"/>
  <c r="FH40" i="1"/>
  <c r="FJ40" i="1"/>
  <c r="FL40" i="1"/>
  <c r="FN40" i="1" s="1"/>
  <c r="EZ40" i="1"/>
  <c r="FE40" i="1" s="1"/>
  <c r="CW40" i="1"/>
  <c r="CK40" i="1"/>
  <c r="BY40" i="1"/>
  <c r="BM40" i="1"/>
  <c r="BA40" i="1"/>
  <c r="AO40" i="1"/>
  <c r="AC40" i="1"/>
  <c r="FH38" i="1"/>
  <c r="FJ38" i="1"/>
  <c r="FL38" i="1" s="1"/>
  <c r="FN38" i="1" s="1"/>
  <c r="EZ38" i="1"/>
  <c r="FE38" i="1" s="1"/>
  <c r="CW38" i="1"/>
  <c r="CK38" i="1"/>
  <c r="CL38" i="1" s="1"/>
  <c r="CM38" i="1" s="1"/>
  <c r="CN38" i="1" s="1"/>
  <c r="BY38" i="1"/>
  <c r="BM38" i="1"/>
  <c r="BN38" i="1" s="1"/>
  <c r="BO38" i="1" s="1"/>
  <c r="BP38" i="1" s="1"/>
  <c r="BA38" i="1"/>
  <c r="AO38" i="1"/>
  <c r="AP38" i="1" s="1"/>
  <c r="AQ38" i="1" s="1"/>
  <c r="AR38" i="1" s="1"/>
  <c r="AC38" i="1"/>
  <c r="FH36" i="1"/>
  <c r="FJ36" i="1"/>
  <c r="FL36" i="1"/>
  <c r="FN36" i="1" s="1"/>
  <c r="CW36" i="1"/>
  <c r="CK36" i="1"/>
  <c r="CL36" i="1" s="1"/>
  <c r="CM36" i="1" s="1"/>
  <c r="CN36" i="1" s="1"/>
  <c r="BY36" i="1"/>
  <c r="BM36" i="1"/>
  <c r="BN36" i="1" s="1"/>
  <c r="BO36" i="1" s="1"/>
  <c r="BP36" i="1" s="1"/>
  <c r="BA36" i="1"/>
  <c r="AO36" i="1"/>
  <c r="AP36" i="1" s="1"/>
  <c r="AQ36" i="1" s="1"/>
  <c r="AR36" i="1" s="1"/>
  <c r="AC36" i="1"/>
  <c r="FH34" i="1"/>
  <c r="CW34" i="1"/>
  <c r="CK34" i="1"/>
  <c r="BY34" i="1"/>
  <c r="BM34" i="1"/>
  <c r="BA34" i="1"/>
  <c r="AO34" i="1"/>
  <c r="AC34" i="1"/>
  <c r="CJ33" i="1"/>
  <c r="CL33" i="1" s="1"/>
  <c r="CM33" i="1" s="1"/>
  <c r="CN33" i="1" s="1"/>
  <c r="BY33" i="1"/>
  <c r="BL33" i="1"/>
  <c r="BA33" i="1"/>
  <c r="AN33" i="1"/>
  <c r="AC33" i="1"/>
  <c r="DT31" i="1"/>
  <c r="DV31" i="1" s="1"/>
  <c r="DW31" i="1" s="1"/>
  <c r="DX31" i="1" s="1"/>
  <c r="DI31" i="1"/>
  <c r="CV31" i="1"/>
  <c r="CK31" i="1"/>
  <c r="BX31" i="1"/>
  <c r="BM31" i="1"/>
  <c r="DT30" i="1"/>
  <c r="DV30" i="1" s="1"/>
  <c r="DW30" i="1" s="1"/>
  <c r="DX30" i="1" s="1"/>
  <c r="DI30" i="1"/>
  <c r="CV30" i="1"/>
  <c r="CK30" i="1"/>
  <c r="BX30" i="1"/>
  <c r="BM30" i="1"/>
  <c r="AZ30" i="1"/>
  <c r="AO30" i="1"/>
  <c r="T30" i="1"/>
  <c r="AB30" i="1"/>
  <c r="DT29" i="1"/>
  <c r="DV29" i="1" s="1"/>
  <c r="DW29" i="1" s="1"/>
  <c r="DX29" i="1" s="1"/>
  <c r="DI29" i="1"/>
  <c r="CV29" i="1"/>
  <c r="CK29" i="1"/>
  <c r="BX29" i="1"/>
  <c r="BM29" i="1"/>
  <c r="AZ29" i="1"/>
  <c r="AO29" i="1"/>
  <c r="T29" i="1"/>
  <c r="AB29" i="1"/>
  <c r="CV27" i="1"/>
  <c r="CK27" i="1"/>
  <c r="BX27" i="1"/>
  <c r="BM27" i="1"/>
  <c r="DH26" i="1"/>
  <c r="CW26" i="1"/>
  <c r="CJ26" i="1"/>
  <c r="BY26" i="1"/>
  <c r="FL50" i="1"/>
  <c r="FN50" i="1" s="1"/>
  <c r="FJ50" i="1"/>
  <c r="CX42" i="1"/>
  <c r="CY42" i="1" s="1"/>
  <c r="CZ42" i="1" s="1"/>
  <c r="BZ42" i="1"/>
  <c r="CA42" i="1" s="1"/>
  <c r="CB42" i="1" s="1"/>
  <c r="BB42" i="1"/>
  <c r="BC42" i="1" s="1"/>
  <c r="BD42" i="1" s="1"/>
  <c r="T42" i="1"/>
  <c r="AB42" i="1"/>
  <c r="AD42" i="1" s="1"/>
  <c r="AE42" i="1" s="1"/>
  <c r="AF42" i="1" s="1"/>
  <c r="FH41" i="1"/>
  <c r="FJ41" i="1"/>
  <c r="FL41" i="1"/>
  <c r="FN41" i="1" s="1"/>
  <c r="EZ41" i="1"/>
  <c r="FE41" i="1" s="1"/>
  <c r="CX40" i="1"/>
  <c r="CY40" i="1" s="1"/>
  <c r="CZ40" i="1" s="1"/>
  <c r="CL40" i="1"/>
  <c r="CM40" i="1" s="1"/>
  <c r="CN40" i="1" s="1"/>
  <c r="BZ40" i="1"/>
  <c r="CA40" i="1" s="1"/>
  <c r="CB40" i="1" s="1"/>
  <c r="BN40" i="1"/>
  <c r="BO40" i="1" s="1"/>
  <c r="BP40" i="1" s="1"/>
  <c r="BB40" i="1"/>
  <c r="BC40" i="1" s="1"/>
  <c r="BD40" i="1" s="1"/>
  <c r="AP40" i="1"/>
  <c r="AQ40" i="1" s="1"/>
  <c r="AR40" i="1" s="1"/>
  <c r="T40" i="1"/>
  <c r="AB40" i="1"/>
  <c r="FH39" i="1"/>
  <c r="FJ39" i="1"/>
  <c r="FL39" i="1"/>
  <c r="FN39" i="1" s="1"/>
  <c r="EZ39" i="1"/>
  <c r="FE39" i="1" s="1"/>
  <c r="CX38" i="1"/>
  <c r="CY38" i="1" s="1"/>
  <c r="CZ38" i="1" s="1"/>
  <c r="BZ38" i="1"/>
  <c r="CA38" i="1" s="1"/>
  <c r="CB38" i="1" s="1"/>
  <c r="BB38" i="1"/>
  <c r="BC38" i="1" s="1"/>
  <c r="BD38" i="1" s="1"/>
  <c r="T38" i="1"/>
  <c r="AB38" i="1"/>
  <c r="AD38" i="1" s="1"/>
  <c r="AE38" i="1" s="1"/>
  <c r="AF38" i="1" s="1"/>
  <c r="FH37" i="1"/>
  <c r="FJ37" i="1"/>
  <c r="FL37" i="1"/>
  <c r="FN37" i="1" s="1"/>
  <c r="EZ37" i="1"/>
  <c r="FE37" i="1" s="1"/>
  <c r="CX36" i="1"/>
  <c r="CY36" i="1" s="1"/>
  <c r="CZ36" i="1" s="1"/>
  <c r="BZ36" i="1"/>
  <c r="CA36" i="1" s="1"/>
  <c r="CB36" i="1" s="1"/>
  <c r="BB36" i="1"/>
  <c r="BC36" i="1" s="1"/>
  <c r="BD36" i="1" s="1"/>
  <c r="T36" i="1"/>
  <c r="AB36" i="1"/>
  <c r="AD36" i="1" s="1"/>
  <c r="AE36" i="1" s="1"/>
  <c r="AF36" i="1" s="1"/>
  <c r="FH35" i="1"/>
  <c r="FJ35" i="1"/>
  <c r="FL35" i="1"/>
  <c r="FN35" i="1" s="1"/>
  <c r="EZ35" i="1"/>
  <c r="FE35" i="1" s="1"/>
  <c r="FK34" i="1"/>
  <c r="FJ34" i="1" s="1"/>
  <c r="CX34" i="1"/>
  <c r="CY34" i="1" s="1"/>
  <c r="CZ34" i="1" s="1"/>
  <c r="CL34" i="1"/>
  <c r="CM34" i="1" s="1"/>
  <c r="CN34" i="1" s="1"/>
  <c r="BZ34" i="1"/>
  <c r="CA34" i="1" s="1"/>
  <c r="CB34" i="1" s="1"/>
  <c r="BN34" i="1"/>
  <c r="BO34" i="1" s="1"/>
  <c r="BP34" i="1" s="1"/>
  <c r="BB34" i="1"/>
  <c r="BC34" i="1" s="1"/>
  <c r="BD34" i="1" s="1"/>
  <c r="AP34" i="1"/>
  <c r="AQ34" i="1" s="1"/>
  <c r="AR34" i="1" s="1"/>
  <c r="T34" i="1"/>
  <c r="AB34" i="1"/>
  <c r="AD34" i="1" s="1"/>
  <c r="AE34" i="1" s="1"/>
  <c r="AF34" i="1" s="1"/>
  <c r="BX33" i="1"/>
  <c r="BZ33" i="1" s="1"/>
  <c r="CA33" i="1" s="1"/>
  <c r="CB33" i="1" s="1"/>
  <c r="BM33" i="1"/>
  <c r="AZ33" i="1"/>
  <c r="BB33" i="1" s="1"/>
  <c r="BC33" i="1" s="1"/>
  <c r="BD33" i="1" s="1"/>
  <c r="AO33" i="1"/>
  <c r="T33" i="1"/>
  <c r="AB33" i="1"/>
  <c r="AD33" i="1" s="1"/>
  <c r="AE33" i="1" s="1"/>
  <c r="AF33" i="1" s="1"/>
  <c r="CJ32" i="1"/>
  <c r="CL32" i="1" s="1"/>
  <c r="CM32" i="1" s="1"/>
  <c r="CN32" i="1" s="1"/>
  <c r="BY32" i="1"/>
  <c r="DH31" i="1"/>
  <c r="DJ31" i="1" s="1"/>
  <c r="DK31" i="1" s="1"/>
  <c r="DL31" i="1" s="1"/>
  <c r="CW31" i="1"/>
  <c r="CJ31" i="1"/>
  <c r="CL31" i="1" s="1"/>
  <c r="CM31" i="1" s="1"/>
  <c r="CN31" i="1" s="1"/>
  <c r="BY31" i="1"/>
  <c r="BL31" i="1"/>
  <c r="BN31" i="1" s="1"/>
  <c r="BO31" i="1" s="1"/>
  <c r="BP31" i="1" s="1"/>
  <c r="BA31" i="1"/>
  <c r="AZ31" i="1"/>
  <c r="AO31" i="1"/>
  <c r="DH30" i="1"/>
  <c r="DJ30" i="1" s="1"/>
  <c r="DK30" i="1" s="1"/>
  <c r="DL30" i="1" s="1"/>
  <c r="CW30" i="1"/>
  <c r="CJ30" i="1"/>
  <c r="CL30" i="1" s="1"/>
  <c r="CM30" i="1" s="1"/>
  <c r="CN30" i="1" s="1"/>
  <c r="BY30" i="1"/>
  <c r="BL30" i="1"/>
  <c r="BN30" i="1" s="1"/>
  <c r="BO30" i="1" s="1"/>
  <c r="BP30" i="1" s="1"/>
  <c r="BA30" i="1"/>
  <c r="AN30" i="1"/>
  <c r="AP30" i="1" s="1"/>
  <c r="AQ30" i="1" s="1"/>
  <c r="AR30" i="1" s="1"/>
  <c r="AC30" i="1"/>
  <c r="DH29" i="1"/>
  <c r="DJ29" i="1" s="1"/>
  <c r="DK29" i="1" s="1"/>
  <c r="DL29" i="1" s="1"/>
  <c r="CW29" i="1"/>
  <c r="CJ29" i="1"/>
  <c r="CL29" i="1" s="1"/>
  <c r="CM29" i="1" s="1"/>
  <c r="CN29" i="1" s="1"/>
  <c r="BY29" i="1"/>
  <c r="BL29" i="1"/>
  <c r="BN29" i="1" s="1"/>
  <c r="BO29" i="1" s="1"/>
  <c r="BP29" i="1" s="1"/>
  <c r="BA29" i="1"/>
  <c r="AN29" i="1"/>
  <c r="AP29" i="1" s="1"/>
  <c r="AQ29" i="1" s="1"/>
  <c r="AR29" i="1" s="1"/>
  <c r="AC29" i="1"/>
  <c r="DH27" i="1"/>
  <c r="DJ27" i="1" s="1"/>
  <c r="DK27" i="1" s="1"/>
  <c r="DL27" i="1" s="1"/>
  <c r="CW27" i="1"/>
  <c r="CJ27" i="1"/>
  <c r="CL27" i="1" s="1"/>
  <c r="CM27" i="1" s="1"/>
  <c r="CN27" i="1" s="1"/>
  <c r="BY27" i="1"/>
  <c r="BL27" i="1"/>
  <c r="BN27" i="1" s="1"/>
  <c r="BO27" i="1" s="1"/>
  <c r="BP27" i="1" s="1"/>
  <c r="BA27" i="1"/>
  <c r="AZ27" i="1"/>
  <c r="AO27" i="1"/>
  <c r="DT26" i="1"/>
  <c r="DV26" i="1" s="1"/>
  <c r="DW26" i="1" s="1"/>
  <c r="DX26" i="1" s="1"/>
  <c r="DI26" i="1"/>
  <c r="CV26" i="1"/>
  <c r="CX26" i="1" s="1"/>
  <c r="CY26" i="1" s="1"/>
  <c r="CZ26" i="1" s="1"/>
  <c r="CK26" i="1"/>
  <c r="BX26" i="1"/>
  <c r="BZ26" i="1" s="1"/>
  <c r="CA26" i="1" s="1"/>
  <c r="CB26" i="1" s="1"/>
  <c r="BM26" i="1"/>
  <c r="BL26" i="1"/>
  <c r="BA26" i="1"/>
  <c r="FD3" i="1"/>
  <c r="CX28" i="1"/>
  <c r="CY28" i="1" s="1"/>
  <c r="CZ28" i="1" s="1"/>
  <c r="BZ28" i="1"/>
  <c r="CA28" i="1" s="1"/>
  <c r="CB28" i="1" s="1"/>
  <c r="BB28" i="1"/>
  <c r="BC28" i="1" s="1"/>
  <c r="BD28" i="1" s="1"/>
  <c r="T28" i="1"/>
  <c r="AB28" i="1"/>
  <c r="FH27" i="1"/>
  <c r="EZ27" i="1"/>
  <c r="FE27" i="1" s="1"/>
  <c r="FH26" i="1"/>
  <c r="EZ26" i="1"/>
  <c r="FE26" i="1" s="1"/>
  <c r="DH25" i="1"/>
  <c r="DJ25" i="1" s="1"/>
  <c r="DK25" i="1" s="1"/>
  <c r="DL25" i="1" s="1"/>
  <c r="CW25" i="1"/>
  <c r="CJ25" i="1"/>
  <c r="CL25" i="1" s="1"/>
  <c r="CM25" i="1" s="1"/>
  <c r="CN25" i="1" s="1"/>
  <c r="BY25" i="1"/>
  <c r="BL25" i="1"/>
  <c r="BN25" i="1" s="1"/>
  <c r="BO25" i="1" s="1"/>
  <c r="BP25" i="1" s="1"/>
  <c r="BA25" i="1"/>
  <c r="AN25" i="1"/>
  <c r="AP25" i="1" s="1"/>
  <c r="AQ25" i="1" s="1"/>
  <c r="AR25" i="1" s="1"/>
  <c r="AC25" i="1"/>
  <c r="DH24" i="1"/>
  <c r="DJ24" i="1" s="1"/>
  <c r="DK24" i="1" s="1"/>
  <c r="DL24" i="1" s="1"/>
  <c r="CW24" i="1"/>
  <c r="CJ24" i="1"/>
  <c r="CL24" i="1" s="1"/>
  <c r="CM24" i="1" s="1"/>
  <c r="CN24" i="1" s="1"/>
  <c r="BY24" i="1"/>
  <c r="BL24" i="1"/>
  <c r="BN24" i="1" s="1"/>
  <c r="BO24" i="1" s="1"/>
  <c r="BP24" i="1" s="1"/>
  <c r="BA24" i="1"/>
  <c r="AN24" i="1"/>
  <c r="AP24" i="1" s="1"/>
  <c r="AQ24" i="1" s="1"/>
  <c r="AR24" i="1" s="1"/>
  <c r="AC24" i="1"/>
  <c r="DH23" i="1"/>
  <c r="DJ23" i="1" s="1"/>
  <c r="DK23" i="1" s="1"/>
  <c r="DL23" i="1" s="1"/>
  <c r="CW23" i="1"/>
  <c r="DH22" i="1"/>
  <c r="DJ22" i="1" s="1"/>
  <c r="DK22" i="1" s="1"/>
  <c r="DL22" i="1" s="1"/>
  <c r="CW22" i="1"/>
  <c r="CJ22" i="1"/>
  <c r="CL22" i="1" s="1"/>
  <c r="CM22" i="1" s="1"/>
  <c r="CN22" i="1" s="1"/>
  <c r="BY22" i="1"/>
  <c r="BL22" i="1"/>
  <c r="BN22" i="1" s="1"/>
  <c r="BO22" i="1" s="1"/>
  <c r="BP22" i="1" s="1"/>
  <c r="BA22" i="1"/>
  <c r="AN22" i="1"/>
  <c r="AP22" i="1" s="1"/>
  <c r="AQ22" i="1" s="1"/>
  <c r="AR22" i="1" s="1"/>
  <c r="AC22" i="1"/>
  <c r="DH20" i="1"/>
  <c r="DJ20" i="1" s="1"/>
  <c r="DK20" i="1" s="1"/>
  <c r="DL20" i="1" s="1"/>
  <c r="CW20" i="1"/>
  <c r="CJ20" i="1"/>
  <c r="CL20" i="1" s="1"/>
  <c r="CM20" i="1" s="1"/>
  <c r="CN20" i="1" s="1"/>
  <c r="BY20" i="1"/>
  <c r="BL20" i="1"/>
  <c r="BN20" i="1" s="1"/>
  <c r="BO20" i="1" s="1"/>
  <c r="BP20" i="1" s="1"/>
  <c r="BA20" i="1"/>
  <c r="AN20" i="1"/>
  <c r="AP20" i="1" s="1"/>
  <c r="AQ20" i="1" s="1"/>
  <c r="AR20" i="1" s="1"/>
  <c r="AC20" i="1"/>
  <c r="FL33" i="1"/>
  <c r="FN33" i="1" s="1"/>
  <c r="FJ33" i="1"/>
  <c r="FL32" i="1"/>
  <c r="FN32" i="1" s="1"/>
  <c r="FJ32" i="1"/>
  <c r="FL31" i="1"/>
  <c r="FN31" i="1" s="1"/>
  <c r="FJ31" i="1"/>
  <c r="EZ31" i="1"/>
  <c r="FE31" i="1" s="1"/>
  <c r="FJ30" i="1"/>
  <c r="FL30" i="1" s="1"/>
  <c r="FN30" i="1" s="1"/>
  <c r="FJ29" i="1"/>
  <c r="FL29" i="1" s="1"/>
  <c r="FN29" i="1" s="1"/>
  <c r="FH28" i="1"/>
  <c r="FJ28" i="1"/>
  <c r="FL28" i="1" s="1"/>
  <c r="FN28" i="1" s="1"/>
  <c r="EZ28" i="1"/>
  <c r="FE28" i="1" s="1"/>
  <c r="CW28" i="1"/>
  <c r="CK28" i="1"/>
  <c r="CL28" i="1" s="1"/>
  <c r="CM28" i="1" s="1"/>
  <c r="CN28" i="1" s="1"/>
  <c r="BY28" i="1"/>
  <c r="BM28" i="1"/>
  <c r="BN28" i="1" s="1"/>
  <c r="BO28" i="1" s="1"/>
  <c r="BP28" i="1" s="1"/>
  <c r="BA28" i="1"/>
  <c r="AO28" i="1"/>
  <c r="AP28" i="1" s="1"/>
  <c r="AQ28" i="1" s="1"/>
  <c r="AR28" i="1" s="1"/>
  <c r="AC28" i="1"/>
  <c r="FK27" i="1"/>
  <c r="FJ27" i="1" s="1"/>
  <c r="FK26" i="1"/>
  <c r="FJ26" i="1" s="1"/>
  <c r="DT25" i="1"/>
  <c r="DV25" i="1" s="1"/>
  <c r="DW25" i="1" s="1"/>
  <c r="DX25" i="1" s="1"/>
  <c r="DI25" i="1"/>
  <c r="CV25" i="1"/>
  <c r="CX25" i="1" s="1"/>
  <c r="CY25" i="1" s="1"/>
  <c r="CZ25" i="1" s="1"/>
  <c r="CK25" i="1"/>
  <c r="BX25" i="1"/>
  <c r="BZ25" i="1" s="1"/>
  <c r="CA25" i="1" s="1"/>
  <c r="CB25" i="1" s="1"/>
  <c r="BM25" i="1"/>
  <c r="AZ25" i="1"/>
  <c r="BB25" i="1" s="1"/>
  <c r="BC25" i="1" s="1"/>
  <c r="BD25" i="1" s="1"/>
  <c r="AO25" i="1"/>
  <c r="T25" i="1"/>
  <c r="AB25" i="1"/>
  <c r="AD25" i="1" s="1"/>
  <c r="AE25" i="1" s="1"/>
  <c r="AF25" i="1" s="1"/>
  <c r="DT24" i="1"/>
  <c r="DV24" i="1" s="1"/>
  <c r="DW24" i="1" s="1"/>
  <c r="DX24" i="1" s="1"/>
  <c r="DI24" i="1"/>
  <c r="CV24" i="1"/>
  <c r="CX24" i="1" s="1"/>
  <c r="CY24" i="1" s="1"/>
  <c r="CZ24" i="1" s="1"/>
  <c r="CK24" i="1"/>
  <c r="BX24" i="1"/>
  <c r="BZ24" i="1" s="1"/>
  <c r="CA24" i="1" s="1"/>
  <c r="CB24" i="1" s="1"/>
  <c r="BM24" i="1"/>
  <c r="AZ24" i="1"/>
  <c r="BB24" i="1" s="1"/>
  <c r="BC24" i="1" s="1"/>
  <c r="BD24" i="1" s="1"/>
  <c r="AO24" i="1"/>
  <c r="T24" i="1"/>
  <c r="AB24" i="1"/>
  <c r="AD24" i="1" s="1"/>
  <c r="AE24" i="1" s="1"/>
  <c r="AF24" i="1" s="1"/>
  <c r="DT23" i="1"/>
  <c r="DV23" i="1" s="1"/>
  <c r="DW23" i="1" s="1"/>
  <c r="DX23" i="1" s="1"/>
  <c r="DI23" i="1"/>
  <c r="DT22" i="1"/>
  <c r="DV22" i="1" s="1"/>
  <c r="DW22" i="1" s="1"/>
  <c r="DX22" i="1" s="1"/>
  <c r="DI22" i="1"/>
  <c r="CV22" i="1"/>
  <c r="CX22" i="1" s="1"/>
  <c r="CY22" i="1" s="1"/>
  <c r="CZ22" i="1" s="1"/>
  <c r="CK22" i="1"/>
  <c r="BX22" i="1"/>
  <c r="BZ22" i="1" s="1"/>
  <c r="CA22" i="1" s="1"/>
  <c r="CB22" i="1" s="1"/>
  <c r="BM22" i="1"/>
  <c r="AZ22" i="1"/>
  <c r="BB22" i="1" s="1"/>
  <c r="BC22" i="1" s="1"/>
  <c r="BD22" i="1" s="1"/>
  <c r="AO22" i="1"/>
  <c r="T22" i="1"/>
  <c r="AB22" i="1"/>
  <c r="AD22" i="1" s="1"/>
  <c r="AE22" i="1" s="1"/>
  <c r="AF22" i="1" s="1"/>
  <c r="DT20" i="1"/>
  <c r="DV20" i="1" s="1"/>
  <c r="DW20" i="1" s="1"/>
  <c r="DX20" i="1" s="1"/>
  <c r="DI20" i="1"/>
  <c r="CV20" i="1"/>
  <c r="CX20" i="1" s="1"/>
  <c r="CY20" i="1" s="1"/>
  <c r="CZ20" i="1" s="1"/>
  <c r="CK20" i="1"/>
  <c r="BX20" i="1"/>
  <c r="BZ20" i="1" s="1"/>
  <c r="CA20" i="1" s="1"/>
  <c r="CB20" i="1" s="1"/>
  <c r="BM20" i="1"/>
  <c r="AZ20" i="1"/>
  <c r="BB20" i="1" s="1"/>
  <c r="BC20" i="1" s="1"/>
  <c r="BD20" i="1" s="1"/>
  <c r="AO20" i="1"/>
  <c r="T20" i="1"/>
  <c r="AB20" i="1"/>
  <c r="AD20" i="1" s="1"/>
  <c r="AE20" i="1" s="1"/>
  <c r="AF20" i="1" s="1"/>
  <c r="CL23" i="1"/>
  <c r="CM23" i="1" s="1"/>
  <c r="CN23" i="1" s="1"/>
  <c r="T23" i="1"/>
  <c r="AB23" i="1"/>
  <c r="AD23" i="1" s="1"/>
  <c r="AE23" i="1" s="1"/>
  <c r="AF23" i="1" s="1"/>
  <c r="FH22" i="1"/>
  <c r="EZ22" i="1"/>
  <c r="FE22" i="1" s="1"/>
  <c r="T21" i="1"/>
  <c r="AB21" i="1"/>
  <c r="FH20" i="1"/>
  <c r="EZ20" i="1"/>
  <c r="FE20" i="1" s="1"/>
  <c r="CW19" i="1"/>
  <c r="DH19" i="1"/>
  <c r="BY19" i="1"/>
  <c r="CJ19" i="1"/>
  <c r="BA19" i="1"/>
  <c r="BL19" i="1"/>
  <c r="AC19" i="1"/>
  <c r="AN19" i="1"/>
  <c r="CW18" i="1"/>
  <c r="DH18" i="1"/>
  <c r="DJ18" i="1" s="1"/>
  <c r="DK18" i="1" s="1"/>
  <c r="DL18" i="1" s="1"/>
  <c r="BY18" i="1"/>
  <c r="CJ18" i="1"/>
  <c r="BA18" i="1"/>
  <c r="BL18" i="1"/>
  <c r="AC18" i="1"/>
  <c r="AN18" i="1"/>
  <c r="DI16" i="1"/>
  <c r="DT16" i="1"/>
  <c r="DV16" i="1" s="1"/>
  <c r="DW16" i="1" s="1"/>
  <c r="DX16" i="1" s="1"/>
  <c r="CK16" i="1"/>
  <c r="CV16" i="1"/>
  <c r="BM16" i="1"/>
  <c r="BX16" i="1"/>
  <c r="AO16" i="1"/>
  <c r="AZ16" i="1"/>
  <c r="T16" i="1"/>
  <c r="AB16" i="1"/>
  <c r="FL25" i="1"/>
  <c r="FN25" i="1" s="1"/>
  <c r="FJ25" i="1"/>
  <c r="FL24" i="1"/>
  <c r="FN24" i="1" s="1"/>
  <c r="FJ24" i="1"/>
  <c r="FL23" i="1"/>
  <c r="FN23" i="1" s="1"/>
  <c r="FJ23" i="1"/>
  <c r="CV23" i="1"/>
  <c r="CX23" i="1" s="1"/>
  <c r="CY23" i="1" s="1"/>
  <c r="CZ23" i="1" s="1"/>
  <c r="BY23" i="1"/>
  <c r="BZ23" i="1" s="1"/>
  <c r="CA23" i="1" s="1"/>
  <c r="CB23" i="1" s="1"/>
  <c r="BM23" i="1"/>
  <c r="BN23" i="1" s="1"/>
  <c r="BO23" i="1" s="1"/>
  <c r="BP23" i="1" s="1"/>
  <c r="BA23" i="1"/>
  <c r="BB23" i="1" s="1"/>
  <c r="BC23" i="1" s="1"/>
  <c r="BD23" i="1" s="1"/>
  <c r="AO23" i="1"/>
  <c r="AP23" i="1" s="1"/>
  <c r="AQ23" i="1" s="1"/>
  <c r="AR23" i="1" s="1"/>
  <c r="AC23" i="1"/>
  <c r="FK22" i="1"/>
  <c r="FJ22" i="1" s="1"/>
  <c r="FH21" i="1"/>
  <c r="FJ21" i="1"/>
  <c r="EZ21" i="1"/>
  <c r="FE21" i="1" s="1"/>
  <c r="DI21" i="1"/>
  <c r="DJ21" i="1" s="1"/>
  <c r="DK21" i="1" s="1"/>
  <c r="DL21" i="1" s="1"/>
  <c r="CW21" i="1"/>
  <c r="CX21" i="1" s="1"/>
  <c r="CY21" i="1" s="1"/>
  <c r="CZ21" i="1" s="1"/>
  <c r="CK21" i="1"/>
  <c r="CL21" i="1" s="1"/>
  <c r="CM21" i="1" s="1"/>
  <c r="CN21" i="1" s="1"/>
  <c r="BY21" i="1"/>
  <c r="BZ21" i="1" s="1"/>
  <c r="CA21" i="1" s="1"/>
  <c r="CB21" i="1" s="1"/>
  <c r="BM21" i="1"/>
  <c r="BN21" i="1" s="1"/>
  <c r="BO21" i="1" s="1"/>
  <c r="BP21" i="1" s="1"/>
  <c r="BA21" i="1"/>
  <c r="BB21" i="1" s="1"/>
  <c r="BC21" i="1" s="1"/>
  <c r="BD21" i="1" s="1"/>
  <c r="AO21" i="1"/>
  <c r="AP21" i="1" s="1"/>
  <c r="AQ21" i="1" s="1"/>
  <c r="AR21" i="1" s="1"/>
  <c r="AC21" i="1"/>
  <c r="FK20" i="1"/>
  <c r="FJ20" i="1" s="1"/>
  <c r="DI19" i="1"/>
  <c r="DT19" i="1"/>
  <c r="DV19" i="1" s="1"/>
  <c r="DW19" i="1" s="1"/>
  <c r="DX19" i="1" s="1"/>
  <c r="CK19" i="1"/>
  <c r="CV19" i="1"/>
  <c r="BM19" i="1"/>
  <c r="BX19" i="1"/>
  <c r="AO19" i="1"/>
  <c r="AZ19" i="1"/>
  <c r="T19" i="1"/>
  <c r="AB19" i="1"/>
  <c r="CK18" i="1"/>
  <c r="CV18" i="1"/>
  <c r="BM18" i="1"/>
  <c r="BX18" i="1"/>
  <c r="AO18" i="1"/>
  <c r="AZ18" i="1"/>
  <c r="T18" i="1"/>
  <c r="AB18" i="1"/>
  <c r="CW16" i="1"/>
  <c r="DH16" i="1"/>
  <c r="BY16" i="1"/>
  <c r="CJ16" i="1"/>
  <c r="BA16" i="1"/>
  <c r="BL16" i="1"/>
  <c r="AC16" i="1"/>
  <c r="AN16" i="1"/>
  <c r="FL19" i="1"/>
  <c r="FN19" i="1" s="1"/>
  <c r="FJ19" i="1"/>
  <c r="FL18" i="1"/>
  <c r="FN18" i="1" s="1"/>
  <c r="FJ18" i="1"/>
  <c r="FL17" i="1"/>
  <c r="FN17" i="1" s="1"/>
  <c r="FJ17" i="1"/>
  <c r="FO17" i="1" s="1"/>
  <c r="FL16" i="1"/>
  <c r="FN16" i="1" s="1"/>
  <c r="FJ16" i="1"/>
  <c r="FH15" i="1"/>
  <c r="FJ15" i="1"/>
  <c r="FL15" i="1"/>
  <c r="FN15" i="1" s="1"/>
  <c r="EZ15" i="1"/>
  <c r="FE15" i="1" s="1"/>
  <c r="DI15" i="1"/>
  <c r="CW15" i="1"/>
  <c r="CK15" i="1"/>
  <c r="BY15" i="1"/>
  <c r="BX15" i="1"/>
  <c r="BZ15" i="1" s="1"/>
  <c r="CA15" i="1" s="1"/>
  <c r="CB15" i="1" s="1"/>
  <c r="BM15" i="1"/>
  <c r="AZ15" i="1"/>
  <c r="AO15" i="1"/>
  <c r="T15" i="1"/>
  <c r="AB15" i="1"/>
  <c r="CV11" i="1"/>
  <c r="CX11" i="1" s="1"/>
  <c r="CY11" i="1" s="1"/>
  <c r="CZ11" i="1" s="1"/>
  <c r="CK11" i="1"/>
  <c r="BX11" i="1"/>
  <c r="BZ11" i="1" s="1"/>
  <c r="CA11" i="1" s="1"/>
  <c r="CB11" i="1" s="1"/>
  <c r="BM11" i="1"/>
  <c r="AZ11" i="1"/>
  <c r="BB11" i="1" s="1"/>
  <c r="BC11" i="1" s="1"/>
  <c r="BD11" i="1" s="1"/>
  <c r="AO11" i="1"/>
  <c r="T11" i="1"/>
  <c r="AB11" i="1"/>
  <c r="DJ15" i="1"/>
  <c r="DK15" i="1" s="1"/>
  <c r="DL15" i="1" s="1"/>
  <c r="CX15" i="1"/>
  <c r="CY15" i="1" s="1"/>
  <c r="CZ15" i="1" s="1"/>
  <c r="CL15" i="1"/>
  <c r="CM15" i="1" s="1"/>
  <c r="CN15" i="1" s="1"/>
  <c r="BL15" i="1"/>
  <c r="BN15" i="1" s="1"/>
  <c r="BO15" i="1" s="1"/>
  <c r="BP15" i="1" s="1"/>
  <c r="BA15" i="1"/>
  <c r="AN15" i="1"/>
  <c r="AP15" i="1" s="1"/>
  <c r="AQ15" i="1" s="1"/>
  <c r="AR15" i="1" s="1"/>
  <c r="AC15" i="1"/>
  <c r="DH11" i="1"/>
  <c r="DJ11" i="1" s="1"/>
  <c r="DK11" i="1" s="1"/>
  <c r="DL11" i="1" s="1"/>
  <c r="CW11" i="1"/>
  <c r="CJ11" i="1"/>
  <c r="CL11" i="1" s="1"/>
  <c r="CM11" i="1" s="1"/>
  <c r="CN11" i="1" s="1"/>
  <c r="BY11" i="1"/>
  <c r="BL11" i="1"/>
  <c r="BN11" i="1" s="1"/>
  <c r="BO11" i="1" s="1"/>
  <c r="BP11" i="1" s="1"/>
  <c r="BA11" i="1"/>
  <c r="AN11" i="1"/>
  <c r="AP11" i="1" s="1"/>
  <c r="AQ11" i="1" s="1"/>
  <c r="AR11" i="1" s="1"/>
  <c r="AC11" i="1"/>
  <c r="DG14" i="1"/>
  <c r="CU14" i="1"/>
  <c r="CI14" i="1"/>
  <c r="BW14" i="1"/>
  <c r="BK14" i="1"/>
  <c r="AY14" i="1"/>
  <c r="AM14" i="1"/>
  <c r="AA14" i="1"/>
  <c r="S14" i="1"/>
  <c r="EQ13" i="1"/>
  <c r="EE13" i="1"/>
  <c r="DS13" i="1"/>
  <c r="DG13" i="1"/>
  <c r="CU13" i="1"/>
  <c r="CI13" i="1"/>
  <c r="BW13" i="1"/>
  <c r="BK13" i="1"/>
  <c r="AY13" i="1"/>
  <c r="AM13" i="1"/>
  <c r="AA13" i="1"/>
  <c r="S13" i="1"/>
  <c r="FC3" i="1"/>
  <c r="EQ12" i="1"/>
  <c r="EE12" i="1"/>
  <c r="DS12" i="1"/>
  <c r="DG12" i="1"/>
  <c r="CU12" i="1"/>
  <c r="CI12" i="1"/>
  <c r="BW12" i="1"/>
  <c r="BK12" i="1"/>
  <c r="AY12" i="1"/>
  <c r="AM12" i="1"/>
  <c r="FH10" i="1"/>
  <c r="FJ10" i="1"/>
  <c r="FL10" i="1"/>
  <c r="FN10" i="1" s="1"/>
  <c r="DI10" i="1"/>
  <c r="CW10" i="1"/>
  <c r="CK10" i="1"/>
  <c r="BY10" i="1"/>
  <c r="BM10" i="1"/>
  <c r="BA10" i="1"/>
  <c r="DH9" i="1"/>
  <c r="DJ9" i="1" s="1"/>
  <c r="DK9" i="1" s="1"/>
  <c r="DL9" i="1" s="1"/>
  <c r="CW9" i="1"/>
  <c r="CJ9" i="1"/>
  <c r="BY9" i="1"/>
  <c r="BL9" i="1"/>
  <c r="BA9" i="1"/>
  <c r="AZ9" i="1"/>
  <c r="AO9" i="1"/>
  <c r="DH8" i="1"/>
  <c r="DJ8" i="1" s="1"/>
  <c r="DK8" i="1" s="1"/>
  <c r="DL8" i="1" s="1"/>
  <c r="CW8" i="1"/>
  <c r="CJ8" i="1"/>
  <c r="BY8" i="1"/>
  <c r="FJ14" i="1"/>
  <c r="T12" i="1"/>
  <c r="AB12" i="1"/>
  <c r="AD12" i="1" s="1"/>
  <c r="AE12" i="1" s="1"/>
  <c r="AF12" i="1" s="1"/>
  <c r="FH11" i="1"/>
  <c r="FJ11" i="1"/>
  <c r="EZ11" i="1"/>
  <c r="FE11" i="1" s="1"/>
  <c r="DJ10" i="1"/>
  <c r="DK10" i="1" s="1"/>
  <c r="DL10" i="1" s="1"/>
  <c r="CX10" i="1"/>
  <c r="CY10" i="1" s="1"/>
  <c r="CZ10" i="1" s="1"/>
  <c r="CL10" i="1"/>
  <c r="CM10" i="1" s="1"/>
  <c r="CN10" i="1" s="1"/>
  <c r="BZ10" i="1"/>
  <c r="CA10" i="1" s="1"/>
  <c r="CB10" i="1" s="1"/>
  <c r="BN10" i="1"/>
  <c r="BO10" i="1" s="1"/>
  <c r="BP10" i="1" s="1"/>
  <c r="BB10" i="1"/>
  <c r="BC10" i="1" s="1"/>
  <c r="BD10" i="1" s="1"/>
  <c r="CV9" i="1"/>
  <c r="CK9" i="1"/>
  <c r="BX9" i="1"/>
  <c r="BM9" i="1"/>
  <c r="CV8" i="1"/>
  <c r="CK8" i="1"/>
  <c r="BX8" i="1"/>
  <c r="BM8" i="1"/>
  <c r="DH6" i="1"/>
  <c r="DJ6" i="1" s="1"/>
  <c r="DK6" i="1" s="1"/>
  <c r="DL6" i="1" s="1"/>
  <c r="CW6" i="1"/>
  <c r="EZ6" i="1"/>
  <c r="FE6" i="1" s="1"/>
  <c r="CJ6" i="1"/>
  <c r="CL6" i="1" s="1"/>
  <c r="CM6" i="1" s="1"/>
  <c r="CN6" i="1" s="1"/>
  <c r="BY6" i="1"/>
  <c r="BL6" i="1"/>
  <c r="BN6" i="1" s="1"/>
  <c r="BO6" i="1" s="1"/>
  <c r="BP6" i="1" s="1"/>
  <c r="BA6" i="1"/>
  <c r="AZ6" i="1"/>
  <c r="BB6" i="1" s="1"/>
  <c r="BC6" i="1" s="1"/>
  <c r="BD6" i="1" s="1"/>
  <c r="AO6" i="1"/>
  <c r="FL9" i="1"/>
  <c r="FN9" i="1" s="1"/>
  <c r="FJ9" i="1"/>
  <c r="FL8" i="1"/>
  <c r="FN8" i="1" s="1"/>
  <c r="FJ8" i="1"/>
  <c r="AV8" i="1"/>
  <c r="AX8" i="1" s="1"/>
  <c r="AY8" i="1" s="1"/>
  <c r="AJ8" i="1"/>
  <c r="AL8" i="1" s="1"/>
  <c r="AM8" i="1" s="1"/>
  <c r="CV6" i="1"/>
  <c r="CX6" i="1" s="1"/>
  <c r="CY6" i="1" s="1"/>
  <c r="CZ6" i="1" s="1"/>
  <c r="CK6" i="1"/>
  <c r="BX6" i="1"/>
  <c r="BZ6" i="1" s="1"/>
  <c r="CA6" i="1" s="1"/>
  <c r="CB6" i="1" s="1"/>
  <c r="BM6" i="1"/>
  <c r="FH5" i="1"/>
  <c r="CK5" i="1"/>
  <c r="CV5" i="1"/>
  <c r="CX5" i="1" s="1"/>
  <c r="CY5" i="1" s="1"/>
  <c r="CZ5" i="1" s="1"/>
  <c r="BM5" i="1"/>
  <c r="BX5" i="1"/>
  <c r="BZ5" i="1" s="1"/>
  <c r="CA5" i="1" s="1"/>
  <c r="CB5" i="1" s="1"/>
  <c r="FB3" i="1"/>
  <c r="EY3" i="1"/>
  <c r="EQ7" i="1"/>
  <c r="EE7" i="1"/>
  <c r="DS7" i="1"/>
  <c r="DG7" i="1"/>
  <c r="CU7" i="1"/>
  <c r="CI7" i="1"/>
  <c r="BW7" i="1"/>
  <c r="BK7" i="1"/>
  <c r="AY7" i="1"/>
  <c r="AM7" i="1"/>
  <c r="AA7" i="1"/>
  <c r="S7" i="1"/>
  <c r="EQ6" i="1"/>
  <c r="EE6" i="1"/>
  <c r="EC54" i="1" s="1"/>
  <c r="DS6" i="1"/>
  <c r="FK5" i="1"/>
  <c r="FJ5" i="1" s="1"/>
  <c r="CW5" i="1"/>
  <c r="DH5" i="1"/>
  <c r="DJ5" i="1" s="1"/>
  <c r="DK5" i="1" s="1"/>
  <c r="DL5" i="1" s="1"/>
  <c r="BY5" i="1"/>
  <c r="CJ5" i="1"/>
  <c r="CL5" i="1" s="1"/>
  <c r="CM5" i="1" s="1"/>
  <c r="CN5" i="1" s="1"/>
  <c r="BA5" i="1"/>
  <c r="BL5" i="1"/>
  <c r="BN5" i="1" s="1"/>
  <c r="BO5" i="1" s="1"/>
  <c r="BP5" i="1" s="1"/>
  <c r="AO5" i="1"/>
  <c r="AZ5" i="1"/>
  <c r="BB5" i="1" s="1"/>
  <c r="BC5" i="1" s="1"/>
  <c r="BD5" i="1" s="1"/>
  <c r="FJ4" i="1"/>
  <c r="FO4" i="1" s="1"/>
  <c r="EQ4" i="1"/>
  <c r="FE3" i="1"/>
  <c r="FL5" i="1" l="1"/>
  <c r="FN5" i="1" s="1"/>
  <c r="FO5" i="1" s="1"/>
  <c r="FL20" i="1"/>
  <c r="FN20" i="1" s="1"/>
  <c r="FO20" i="1" s="1"/>
  <c r="FL22" i="1"/>
  <c r="FN22" i="1" s="1"/>
  <c r="FO22" i="1" s="1"/>
  <c r="FL26" i="1"/>
  <c r="FN26" i="1" s="1"/>
  <c r="FO26" i="1" s="1"/>
  <c r="BL8" i="1"/>
  <c r="BN8" i="1" s="1"/>
  <c r="BO8" i="1" s="1"/>
  <c r="BP8" i="1" s="1"/>
  <c r="BA8" i="1"/>
  <c r="AO8" i="1"/>
  <c r="AZ8" i="1"/>
  <c r="BB8" i="1" s="1"/>
  <c r="BC8" i="1" s="1"/>
  <c r="BD8" i="1" s="1"/>
  <c r="FL27" i="1"/>
  <c r="FN27" i="1" s="1"/>
  <c r="FO27" i="1" s="1"/>
  <c r="FL34" i="1"/>
  <c r="FN34" i="1" s="1"/>
  <c r="FO34" i="1" s="1"/>
  <c r="T7" i="1"/>
  <c r="AB7" i="1"/>
  <c r="Q54" i="1"/>
  <c r="AO7" i="1"/>
  <c r="AZ7" i="1"/>
  <c r="AK54" i="1"/>
  <c r="BM7" i="1"/>
  <c r="BX7" i="1"/>
  <c r="BI54" i="1"/>
  <c r="CK7" i="1"/>
  <c r="CV7" i="1"/>
  <c r="CG54" i="1"/>
  <c r="DI7" i="1"/>
  <c r="DT7" i="1"/>
  <c r="DV7" i="1" s="1"/>
  <c r="DW7" i="1" s="1"/>
  <c r="DX7" i="1" s="1"/>
  <c r="EZ7" i="1"/>
  <c r="DE54" i="1"/>
  <c r="CJ12" i="1"/>
  <c r="BY12" i="1"/>
  <c r="T13" i="1"/>
  <c r="AB13" i="1"/>
  <c r="AZ13" i="1"/>
  <c r="AO13" i="1"/>
  <c r="CV13" i="1"/>
  <c r="CK13" i="1"/>
  <c r="DT13" i="1"/>
  <c r="DV13" i="1" s="1"/>
  <c r="DW13" i="1" s="1"/>
  <c r="DX13" i="1" s="1"/>
  <c r="EZ13" i="1"/>
  <c r="FE13" i="1" s="1"/>
  <c r="DI13" i="1"/>
  <c r="T14" i="1"/>
  <c r="AB14" i="1"/>
  <c r="CV14" i="1"/>
  <c r="CK14" i="1"/>
  <c r="DT14" i="1"/>
  <c r="DV14" i="1" s="1"/>
  <c r="DW14" i="1" s="1"/>
  <c r="DX14" i="1" s="1"/>
  <c r="DI14" i="1"/>
  <c r="BB15" i="1"/>
  <c r="BC15" i="1" s="1"/>
  <c r="BD15" i="1" s="1"/>
  <c r="EO54" i="1"/>
  <c r="DQ54" i="1"/>
  <c r="AC7" i="1"/>
  <c r="AN7" i="1"/>
  <c r="AP7" i="1" s="1"/>
  <c r="AQ7" i="1" s="1"/>
  <c r="AR7" i="1" s="1"/>
  <c r="Y54" i="1"/>
  <c r="BA7" i="1"/>
  <c r="BL7" i="1"/>
  <c r="BN7" i="1" s="1"/>
  <c r="BO7" i="1" s="1"/>
  <c r="BP7" i="1" s="1"/>
  <c r="AW54" i="1"/>
  <c r="BY7" i="1"/>
  <c r="CJ7" i="1"/>
  <c r="CL7" i="1" s="1"/>
  <c r="CM7" i="1" s="1"/>
  <c r="CN7" i="1" s="1"/>
  <c r="BU54" i="1"/>
  <c r="CW7" i="1"/>
  <c r="DH7" i="1"/>
  <c r="DJ7" i="1" s="1"/>
  <c r="DK7" i="1" s="1"/>
  <c r="DL7" i="1" s="1"/>
  <c r="CS54" i="1"/>
  <c r="FO8" i="1"/>
  <c r="FO9" i="1"/>
  <c r="BZ8" i="1"/>
  <c r="CA8" i="1" s="1"/>
  <c r="CB8" i="1" s="1"/>
  <c r="CX8" i="1"/>
  <c r="CY8" i="1" s="1"/>
  <c r="CZ8" i="1" s="1"/>
  <c r="BZ9" i="1"/>
  <c r="CA9" i="1" s="1"/>
  <c r="CB9" i="1" s="1"/>
  <c r="CX9" i="1"/>
  <c r="CY9" i="1" s="1"/>
  <c r="CZ9" i="1" s="1"/>
  <c r="FL11" i="1"/>
  <c r="FN11" i="1" s="1"/>
  <c r="FO11" i="1" s="1"/>
  <c r="FL14" i="1"/>
  <c r="FN14" i="1" s="1"/>
  <c r="FO14" i="1" s="1"/>
  <c r="CL8" i="1"/>
  <c r="CM8" i="1" s="1"/>
  <c r="CN8" i="1" s="1"/>
  <c r="BB9" i="1"/>
  <c r="BC9" i="1" s="1"/>
  <c r="BD9" i="1" s="1"/>
  <c r="BN9" i="1"/>
  <c r="BO9" i="1" s="1"/>
  <c r="BP9" i="1" s="1"/>
  <c r="CL9" i="1"/>
  <c r="CM9" i="1" s="1"/>
  <c r="CN9" i="1" s="1"/>
  <c r="FO10" i="1"/>
  <c r="AZ12" i="1"/>
  <c r="AO12" i="1"/>
  <c r="AP12" i="1" s="1"/>
  <c r="AQ12" i="1" s="1"/>
  <c r="AR12" i="1" s="1"/>
  <c r="BX12" i="1"/>
  <c r="BZ12" i="1" s="1"/>
  <c r="CA12" i="1" s="1"/>
  <c r="CB12" i="1" s="1"/>
  <c r="BM12" i="1"/>
  <c r="CV12" i="1"/>
  <c r="CK12" i="1"/>
  <c r="DT12" i="1"/>
  <c r="DV12" i="1" s="1"/>
  <c r="DW12" i="1" s="1"/>
  <c r="DX12" i="1" s="1"/>
  <c r="EZ12" i="1"/>
  <c r="FE12" i="1" s="1"/>
  <c r="DI12" i="1"/>
  <c r="AN13" i="1"/>
  <c r="AP13" i="1" s="1"/>
  <c r="AQ13" i="1" s="1"/>
  <c r="AR13" i="1" s="1"/>
  <c r="AC13" i="1"/>
  <c r="BL13" i="1"/>
  <c r="BA13" i="1"/>
  <c r="CJ13" i="1"/>
  <c r="CL13" i="1" s="1"/>
  <c r="CM13" i="1" s="1"/>
  <c r="CN13" i="1" s="1"/>
  <c r="BY13" i="1"/>
  <c r="DH13" i="1"/>
  <c r="DJ13" i="1" s="1"/>
  <c r="DK13" i="1" s="1"/>
  <c r="DL13" i="1" s="1"/>
  <c r="CW13" i="1"/>
  <c r="AN14" i="1"/>
  <c r="AC14" i="1"/>
  <c r="BL14" i="1"/>
  <c r="BA14" i="1"/>
  <c r="CJ14" i="1"/>
  <c r="CL14" i="1" s="1"/>
  <c r="CM14" i="1" s="1"/>
  <c r="CN14" i="1" s="1"/>
  <c r="BY14" i="1"/>
  <c r="DH14" i="1"/>
  <c r="DJ14" i="1" s="1"/>
  <c r="DK14" i="1" s="1"/>
  <c r="DL14" i="1" s="1"/>
  <c r="CW14" i="1"/>
  <c r="EZ14" i="1"/>
  <c r="FE14" i="1" s="1"/>
  <c r="AD11" i="1"/>
  <c r="AE11" i="1" s="1"/>
  <c r="AF11" i="1" s="1"/>
  <c r="AD15" i="1"/>
  <c r="AE15" i="1" s="1"/>
  <c r="AF15" i="1" s="1"/>
  <c r="FO15" i="1"/>
  <c r="FO16" i="1"/>
  <c r="FO18" i="1"/>
  <c r="FO19" i="1"/>
  <c r="AP16" i="1"/>
  <c r="AQ16" i="1" s="1"/>
  <c r="AR16" i="1" s="1"/>
  <c r="BN16" i="1"/>
  <c r="BO16" i="1" s="1"/>
  <c r="BP16" i="1" s="1"/>
  <c r="CL16" i="1"/>
  <c r="CM16" i="1" s="1"/>
  <c r="CN16" i="1" s="1"/>
  <c r="DJ16" i="1"/>
  <c r="DK16" i="1" s="1"/>
  <c r="DL16" i="1" s="1"/>
  <c r="AD18" i="1"/>
  <c r="AE18" i="1" s="1"/>
  <c r="AF18" i="1" s="1"/>
  <c r="BB18" i="1"/>
  <c r="BC18" i="1" s="1"/>
  <c r="BD18" i="1" s="1"/>
  <c r="BZ18" i="1"/>
  <c r="CA18" i="1" s="1"/>
  <c r="CB18" i="1" s="1"/>
  <c r="CX18" i="1"/>
  <c r="CY18" i="1" s="1"/>
  <c r="CZ18" i="1" s="1"/>
  <c r="AD19" i="1"/>
  <c r="AE19" i="1" s="1"/>
  <c r="AF19" i="1" s="1"/>
  <c r="BB19" i="1"/>
  <c r="BC19" i="1" s="1"/>
  <c r="BD19" i="1" s="1"/>
  <c r="BZ19" i="1"/>
  <c r="CA19" i="1" s="1"/>
  <c r="CB19" i="1" s="1"/>
  <c r="CX19" i="1"/>
  <c r="CY19" i="1" s="1"/>
  <c r="CZ19" i="1" s="1"/>
  <c r="FL21" i="1"/>
  <c r="FN21" i="1" s="1"/>
  <c r="FO21" i="1" s="1"/>
  <c r="FO23" i="1"/>
  <c r="FO24" i="1"/>
  <c r="FO25" i="1"/>
  <c r="AD16" i="1"/>
  <c r="AE16" i="1" s="1"/>
  <c r="AF16" i="1" s="1"/>
  <c r="BB16" i="1"/>
  <c r="BC16" i="1" s="1"/>
  <c r="BD16" i="1" s="1"/>
  <c r="BZ16" i="1"/>
  <c r="CA16" i="1" s="1"/>
  <c r="CB16" i="1" s="1"/>
  <c r="CX16" i="1"/>
  <c r="CY16" i="1" s="1"/>
  <c r="CZ16" i="1" s="1"/>
  <c r="AP18" i="1"/>
  <c r="AQ18" i="1" s="1"/>
  <c r="AR18" i="1" s="1"/>
  <c r="BN18" i="1"/>
  <c r="BO18" i="1" s="1"/>
  <c r="BP18" i="1" s="1"/>
  <c r="CL18" i="1"/>
  <c r="CM18" i="1" s="1"/>
  <c r="CN18" i="1" s="1"/>
  <c r="AP19" i="1"/>
  <c r="AQ19" i="1" s="1"/>
  <c r="AR19" i="1" s="1"/>
  <c r="BN19" i="1"/>
  <c r="BO19" i="1" s="1"/>
  <c r="BP19" i="1" s="1"/>
  <c r="CL19" i="1"/>
  <c r="CM19" i="1" s="1"/>
  <c r="CN19" i="1" s="1"/>
  <c r="DJ19" i="1"/>
  <c r="DK19" i="1" s="1"/>
  <c r="DL19" i="1" s="1"/>
  <c r="AD21" i="1"/>
  <c r="AE21" i="1" s="1"/>
  <c r="AF21" i="1" s="1"/>
  <c r="FO31" i="1"/>
  <c r="FO32" i="1"/>
  <c r="FO33" i="1"/>
  <c r="AD28" i="1"/>
  <c r="AE28" i="1" s="1"/>
  <c r="AF28" i="1" s="1"/>
  <c r="BN26" i="1"/>
  <c r="BO26" i="1" s="1"/>
  <c r="BP26" i="1" s="1"/>
  <c r="BB27" i="1"/>
  <c r="BC27" i="1" s="1"/>
  <c r="BD27" i="1" s="1"/>
  <c r="BB31" i="1"/>
  <c r="BC31" i="1" s="1"/>
  <c r="BD31" i="1" s="1"/>
  <c r="FO35" i="1"/>
  <c r="FO37" i="1"/>
  <c r="FO39" i="1"/>
  <c r="AD40" i="1"/>
  <c r="AE40" i="1" s="1"/>
  <c r="AF40" i="1" s="1"/>
  <c r="FO41" i="1"/>
  <c r="FO50" i="1"/>
  <c r="AD29" i="1"/>
  <c r="AE29" i="1" s="1"/>
  <c r="AF29" i="1" s="1"/>
  <c r="AD30" i="1"/>
  <c r="AE30" i="1" s="1"/>
  <c r="AF30" i="1" s="1"/>
  <c r="FO36" i="1"/>
  <c r="FO40" i="1"/>
  <c r="T44" i="1"/>
  <c r="AB44" i="1"/>
  <c r="AZ44" i="1"/>
  <c r="AO44" i="1"/>
  <c r="BX44" i="1"/>
  <c r="BM44" i="1"/>
  <c r="CV44" i="1"/>
  <c r="CK44" i="1"/>
  <c r="T45" i="1"/>
  <c r="AB45" i="1"/>
  <c r="AZ45" i="1"/>
  <c r="AO45" i="1"/>
  <c r="BX45" i="1"/>
  <c r="BM45" i="1"/>
  <c r="CV45" i="1"/>
  <c r="CK45" i="1"/>
  <c r="T46" i="1"/>
  <c r="AB46" i="1"/>
  <c r="AZ46" i="1"/>
  <c r="AO46" i="1"/>
  <c r="BX46" i="1"/>
  <c r="BM46" i="1"/>
  <c r="CV46" i="1"/>
  <c r="CK46" i="1"/>
  <c r="DT46" i="1"/>
  <c r="DV46" i="1" s="1"/>
  <c r="DW46" i="1" s="1"/>
  <c r="DX46" i="1" s="1"/>
  <c r="EZ46" i="1"/>
  <c r="FE46" i="1" s="1"/>
  <c r="DI46" i="1"/>
  <c r="T47" i="1"/>
  <c r="AB47" i="1"/>
  <c r="AZ47" i="1"/>
  <c r="AO47" i="1"/>
  <c r="BX47" i="1"/>
  <c r="BM47" i="1"/>
  <c r="CV47" i="1"/>
  <c r="CK47" i="1"/>
  <c r="DT47" i="1"/>
  <c r="DV47" i="1" s="1"/>
  <c r="DW47" i="1" s="1"/>
  <c r="DX47" i="1" s="1"/>
  <c r="EZ47" i="1"/>
  <c r="FE47" i="1" s="1"/>
  <c r="DI47" i="1"/>
  <c r="T48" i="1"/>
  <c r="AB48" i="1"/>
  <c r="AZ48" i="1"/>
  <c r="AO48" i="1"/>
  <c r="BX48" i="1"/>
  <c r="BM48" i="1"/>
  <c r="CV48" i="1"/>
  <c r="CK48" i="1"/>
  <c r="DT48" i="1"/>
  <c r="DV48" i="1" s="1"/>
  <c r="DW48" i="1" s="1"/>
  <c r="DX48" i="1" s="1"/>
  <c r="EZ48" i="1"/>
  <c r="FE48" i="1" s="1"/>
  <c r="DI48" i="1"/>
  <c r="T49" i="1"/>
  <c r="AB49" i="1"/>
  <c r="AZ49" i="1"/>
  <c r="AO49" i="1"/>
  <c r="BX49" i="1"/>
  <c r="BM49" i="1"/>
  <c r="AZ50" i="1"/>
  <c r="BB50" i="1" s="1"/>
  <c r="BC50" i="1" s="1"/>
  <c r="BD50" i="1" s="1"/>
  <c r="AO50" i="1"/>
  <c r="AD35" i="1"/>
  <c r="AE35" i="1" s="1"/>
  <c r="AF35" i="1" s="1"/>
  <c r="BL12" i="1"/>
  <c r="BN12" i="1" s="1"/>
  <c r="BO12" i="1" s="1"/>
  <c r="BP12" i="1" s="1"/>
  <c r="BA12" i="1"/>
  <c r="DH12" i="1"/>
  <c r="DJ12" i="1" s="1"/>
  <c r="DK12" i="1" s="1"/>
  <c r="DL12" i="1" s="1"/>
  <c r="CW12" i="1"/>
  <c r="BX13" i="1"/>
  <c r="BZ13" i="1" s="1"/>
  <c r="CA13" i="1" s="1"/>
  <c r="CB13" i="1" s="1"/>
  <c r="BM13" i="1"/>
  <c r="AZ14" i="1"/>
  <c r="BB14" i="1" s="1"/>
  <c r="BC14" i="1" s="1"/>
  <c r="BD14" i="1" s="1"/>
  <c r="AO14" i="1"/>
  <c r="BX14" i="1"/>
  <c r="BZ14" i="1" s="1"/>
  <c r="CA14" i="1" s="1"/>
  <c r="CB14" i="1" s="1"/>
  <c r="BM14" i="1"/>
  <c r="FO28" i="1"/>
  <c r="FO29" i="1"/>
  <c r="FO30" i="1"/>
  <c r="CL26" i="1"/>
  <c r="CM26" i="1" s="1"/>
  <c r="CN26" i="1" s="1"/>
  <c r="DJ26" i="1"/>
  <c r="DK26" i="1" s="1"/>
  <c r="DL26" i="1" s="1"/>
  <c r="BZ27" i="1"/>
  <c r="CA27" i="1" s="1"/>
  <c r="CB27" i="1" s="1"/>
  <c r="CX27" i="1"/>
  <c r="CY27" i="1" s="1"/>
  <c r="CZ27" i="1" s="1"/>
  <c r="BB29" i="1"/>
  <c r="BC29" i="1" s="1"/>
  <c r="BD29" i="1" s="1"/>
  <c r="BZ29" i="1"/>
  <c r="CA29" i="1" s="1"/>
  <c r="CB29" i="1" s="1"/>
  <c r="CX29" i="1"/>
  <c r="CY29" i="1" s="1"/>
  <c r="CZ29" i="1" s="1"/>
  <c r="BB30" i="1"/>
  <c r="BC30" i="1" s="1"/>
  <c r="BD30" i="1" s="1"/>
  <c r="BZ30" i="1"/>
  <c r="CA30" i="1" s="1"/>
  <c r="CB30" i="1" s="1"/>
  <c r="CX30" i="1"/>
  <c r="CY30" i="1" s="1"/>
  <c r="CZ30" i="1" s="1"/>
  <c r="BZ31" i="1"/>
  <c r="CA31" i="1" s="1"/>
  <c r="CB31" i="1" s="1"/>
  <c r="CX31" i="1"/>
  <c r="CY31" i="1" s="1"/>
  <c r="CZ31" i="1" s="1"/>
  <c r="AP33" i="1"/>
  <c r="AQ33" i="1" s="1"/>
  <c r="AR33" i="1" s="1"/>
  <c r="BN33" i="1"/>
  <c r="BO33" i="1" s="1"/>
  <c r="BP33" i="1" s="1"/>
  <c r="FO38" i="1"/>
  <c r="FO42" i="1"/>
  <c r="AN44" i="1"/>
  <c r="AP44" i="1" s="1"/>
  <c r="AQ44" i="1" s="1"/>
  <c r="AR44" i="1" s="1"/>
  <c r="AC44" i="1"/>
  <c r="BL44" i="1"/>
  <c r="BN44" i="1" s="1"/>
  <c r="BO44" i="1" s="1"/>
  <c r="BP44" i="1" s="1"/>
  <c r="BA44" i="1"/>
  <c r="CJ44" i="1"/>
  <c r="CL44" i="1" s="1"/>
  <c r="CM44" i="1" s="1"/>
  <c r="CN44" i="1" s="1"/>
  <c r="BY44" i="1"/>
  <c r="DH44" i="1"/>
  <c r="DJ44" i="1" s="1"/>
  <c r="DK44" i="1" s="1"/>
  <c r="DL44" i="1" s="1"/>
  <c r="EZ44" i="1"/>
  <c r="FE44" i="1" s="1"/>
  <c r="CW44" i="1"/>
  <c r="AN45" i="1"/>
  <c r="AP45" i="1" s="1"/>
  <c r="AQ45" i="1" s="1"/>
  <c r="AR45" i="1" s="1"/>
  <c r="AC45" i="1"/>
  <c r="BL45" i="1"/>
  <c r="BN45" i="1" s="1"/>
  <c r="BO45" i="1" s="1"/>
  <c r="BP45" i="1" s="1"/>
  <c r="BA45" i="1"/>
  <c r="CJ45" i="1"/>
  <c r="CL45" i="1" s="1"/>
  <c r="CM45" i="1" s="1"/>
  <c r="CN45" i="1" s="1"/>
  <c r="BY45" i="1"/>
  <c r="DH45" i="1"/>
  <c r="DJ45" i="1" s="1"/>
  <c r="DK45" i="1" s="1"/>
  <c r="DL45" i="1" s="1"/>
  <c r="EZ45" i="1"/>
  <c r="FE45" i="1" s="1"/>
  <c r="CW45" i="1"/>
  <c r="AN46" i="1"/>
  <c r="AP46" i="1" s="1"/>
  <c r="AQ46" i="1" s="1"/>
  <c r="AR46" i="1" s="1"/>
  <c r="AC46" i="1"/>
  <c r="BL46" i="1"/>
  <c r="BN46" i="1" s="1"/>
  <c r="BO46" i="1" s="1"/>
  <c r="BP46" i="1" s="1"/>
  <c r="BA46" i="1"/>
  <c r="CJ46" i="1"/>
  <c r="CL46" i="1" s="1"/>
  <c r="CM46" i="1" s="1"/>
  <c r="CN46" i="1" s="1"/>
  <c r="BY46" i="1"/>
  <c r="DH46" i="1"/>
  <c r="DJ46" i="1" s="1"/>
  <c r="DK46" i="1" s="1"/>
  <c r="DL46" i="1" s="1"/>
  <c r="CW46" i="1"/>
  <c r="AN47" i="1"/>
  <c r="AP47" i="1" s="1"/>
  <c r="AQ47" i="1" s="1"/>
  <c r="AR47" i="1" s="1"/>
  <c r="AC47" i="1"/>
  <c r="BL47" i="1"/>
  <c r="BN47" i="1" s="1"/>
  <c r="BO47" i="1" s="1"/>
  <c r="BP47" i="1" s="1"/>
  <c r="BA47" i="1"/>
  <c r="CJ47" i="1"/>
  <c r="CL47" i="1" s="1"/>
  <c r="CM47" i="1" s="1"/>
  <c r="CN47" i="1" s="1"/>
  <c r="BY47" i="1"/>
  <c r="DH47" i="1"/>
  <c r="DJ47" i="1" s="1"/>
  <c r="DK47" i="1" s="1"/>
  <c r="DL47" i="1" s="1"/>
  <c r="CW47" i="1"/>
  <c r="AN48" i="1"/>
  <c r="AP48" i="1" s="1"/>
  <c r="AQ48" i="1" s="1"/>
  <c r="AR48" i="1" s="1"/>
  <c r="AC48" i="1"/>
  <c r="BL48" i="1"/>
  <c r="BN48" i="1" s="1"/>
  <c r="BO48" i="1" s="1"/>
  <c r="BP48" i="1" s="1"/>
  <c r="BA48" i="1"/>
  <c r="CJ48" i="1"/>
  <c r="CL48" i="1" s="1"/>
  <c r="CM48" i="1" s="1"/>
  <c r="CN48" i="1" s="1"/>
  <c r="BY48" i="1"/>
  <c r="DH48" i="1"/>
  <c r="DJ48" i="1" s="1"/>
  <c r="DK48" i="1" s="1"/>
  <c r="DL48" i="1" s="1"/>
  <c r="CW48" i="1"/>
  <c r="AN49" i="1"/>
  <c r="AP49" i="1" s="1"/>
  <c r="AQ49" i="1" s="1"/>
  <c r="AR49" i="1" s="1"/>
  <c r="AC49" i="1"/>
  <c r="BL49" i="1"/>
  <c r="BN49" i="1" s="1"/>
  <c r="BO49" i="1" s="1"/>
  <c r="BP49" i="1" s="1"/>
  <c r="BA49" i="1"/>
  <c r="CJ49" i="1"/>
  <c r="CL49" i="1" s="1"/>
  <c r="CM49" i="1" s="1"/>
  <c r="CN49" i="1" s="1"/>
  <c r="EZ49" i="1"/>
  <c r="FE49" i="1" s="1"/>
  <c r="BY49" i="1"/>
  <c r="CJ50" i="1"/>
  <c r="CL50" i="1" s="1"/>
  <c r="CM50" i="1" s="1"/>
  <c r="CN50" i="1" s="1"/>
  <c r="BY50" i="1"/>
  <c r="CL41" i="1"/>
  <c r="CM41" i="1" s="1"/>
  <c r="CN41" i="1" s="1"/>
  <c r="AP43" i="1"/>
  <c r="AQ43" i="1" s="1"/>
  <c r="AR43" i="1" s="1"/>
  <c r="BN43" i="1"/>
  <c r="BO43" i="1" s="1"/>
  <c r="BP43" i="1" s="1"/>
  <c r="CL43" i="1"/>
  <c r="CM43" i="1" s="1"/>
  <c r="CN43" i="1" s="1"/>
  <c r="EZ50" i="1"/>
  <c r="FE50" i="1" s="1"/>
  <c r="AD49" i="1" l="1"/>
  <c r="AE49" i="1" s="1"/>
  <c r="AF49" i="1" s="1"/>
  <c r="CX48" i="1"/>
  <c r="CY48" i="1" s="1"/>
  <c r="CZ48" i="1" s="1"/>
  <c r="BZ48" i="1"/>
  <c r="CA48" i="1" s="1"/>
  <c r="CB48" i="1" s="1"/>
  <c r="BB48" i="1"/>
  <c r="BC48" i="1" s="1"/>
  <c r="BD48" i="1" s="1"/>
  <c r="AD47" i="1"/>
  <c r="AE47" i="1" s="1"/>
  <c r="AF47" i="1" s="1"/>
  <c r="CX46" i="1"/>
  <c r="CY46" i="1" s="1"/>
  <c r="CZ46" i="1" s="1"/>
  <c r="BZ46" i="1"/>
  <c r="CA46" i="1" s="1"/>
  <c r="CB46" i="1" s="1"/>
  <c r="BB46" i="1"/>
  <c r="BC46" i="1" s="1"/>
  <c r="BD46" i="1" s="1"/>
  <c r="CX45" i="1"/>
  <c r="CY45" i="1" s="1"/>
  <c r="CZ45" i="1" s="1"/>
  <c r="BZ45" i="1"/>
  <c r="CA45" i="1" s="1"/>
  <c r="CB45" i="1" s="1"/>
  <c r="BB45" i="1"/>
  <c r="BC45" i="1" s="1"/>
  <c r="BD45" i="1" s="1"/>
  <c r="CX44" i="1"/>
  <c r="CY44" i="1" s="1"/>
  <c r="CZ44" i="1" s="1"/>
  <c r="BZ44" i="1"/>
  <c r="CA44" i="1" s="1"/>
  <c r="CB44" i="1" s="1"/>
  <c r="BB44" i="1"/>
  <c r="BC44" i="1" s="1"/>
  <c r="BD44" i="1" s="1"/>
  <c r="BN14" i="1"/>
  <c r="BO14" i="1" s="1"/>
  <c r="BP14" i="1" s="1"/>
  <c r="AP14" i="1"/>
  <c r="AQ14" i="1" s="1"/>
  <c r="AR14" i="1" s="1"/>
  <c r="BN13" i="1"/>
  <c r="BO13" i="1" s="1"/>
  <c r="BP13" i="1" s="1"/>
  <c r="CX14" i="1"/>
  <c r="CY14" i="1" s="1"/>
  <c r="CZ14" i="1" s="1"/>
  <c r="AD13" i="1"/>
  <c r="AE13" i="1" s="1"/>
  <c r="AF13" i="1" s="1"/>
  <c r="BZ7" i="1"/>
  <c r="CA7" i="1" s="1"/>
  <c r="CB7" i="1" s="1"/>
  <c r="AD7" i="1"/>
  <c r="AE7" i="1" s="1"/>
  <c r="AF7" i="1" s="1"/>
  <c r="BZ49" i="1"/>
  <c r="CA49" i="1" s="1"/>
  <c r="CB49" i="1" s="1"/>
  <c r="BB49" i="1"/>
  <c r="BC49" i="1" s="1"/>
  <c r="BD49" i="1" s="1"/>
  <c r="AD48" i="1"/>
  <c r="AE48" i="1" s="1"/>
  <c r="AF48" i="1" s="1"/>
  <c r="CX47" i="1"/>
  <c r="CY47" i="1" s="1"/>
  <c r="CZ47" i="1" s="1"/>
  <c r="BZ47" i="1"/>
  <c r="CA47" i="1" s="1"/>
  <c r="CB47" i="1" s="1"/>
  <c r="BB47" i="1"/>
  <c r="BC47" i="1" s="1"/>
  <c r="BD47" i="1" s="1"/>
  <c r="AD46" i="1"/>
  <c r="AE46" i="1" s="1"/>
  <c r="AF46" i="1" s="1"/>
  <c r="AD45" i="1"/>
  <c r="AE45" i="1" s="1"/>
  <c r="AF45" i="1" s="1"/>
  <c r="AD44" i="1"/>
  <c r="AE44" i="1" s="1"/>
  <c r="AF44" i="1" s="1"/>
  <c r="CX12" i="1"/>
  <c r="CY12" i="1" s="1"/>
  <c r="CZ12" i="1" s="1"/>
  <c r="BB12" i="1"/>
  <c r="BC12" i="1" s="1"/>
  <c r="BD12" i="1" s="1"/>
  <c r="AD14" i="1"/>
  <c r="AE14" i="1" s="1"/>
  <c r="AF14" i="1" s="1"/>
  <c r="CX13" i="1"/>
  <c r="CY13" i="1" s="1"/>
  <c r="CZ13" i="1" s="1"/>
  <c r="BB13" i="1"/>
  <c r="BC13" i="1" s="1"/>
  <c r="BD13" i="1" s="1"/>
  <c r="CL12" i="1"/>
  <c r="CM12" i="1" s="1"/>
  <c r="CN12" i="1" s="1"/>
  <c r="FE7" i="1"/>
  <c r="FA3" i="1"/>
  <c r="CX7" i="1"/>
  <c r="CY7" i="1" s="1"/>
  <c r="CZ7" i="1" s="1"/>
  <c r="BB7" i="1"/>
  <c r="BC7" i="1" s="1"/>
  <c r="BD7" i="1" s="1"/>
</calcChain>
</file>

<file path=xl/sharedStrings.xml><?xml version="1.0" encoding="utf-8"?>
<sst xmlns="http://schemas.openxmlformats.org/spreadsheetml/2006/main" count="713" uniqueCount="180">
  <si>
    <t>Diciembre</t>
  </si>
  <si>
    <t>Noviembre</t>
  </si>
  <si>
    <t>Octubre</t>
  </si>
  <si>
    <t>Septiembre</t>
  </si>
  <si>
    <t>Agosto</t>
  </si>
  <si>
    <t>Julio</t>
  </si>
  <si>
    <t>Junio</t>
  </si>
  <si>
    <t>Mayo</t>
  </si>
  <si>
    <t>Abril</t>
  </si>
  <si>
    <t>Marzo</t>
  </si>
  <si>
    <t>Febrero</t>
  </si>
  <si>
    <t>Enero</t>
  </si>
  <si>
    <t>RE % verd</t>
  </si>
  <si>
    <t>Fecha período</t>
  </si>
  <si>
    <t xml:space="preserve">RE   </t>
  </si>
  <si>
    <t>Fecha hoy</t>
  </si>
  <si>
    <t>INDICADORES EVALUADOS</t>
  </si>
  <si>
    <t>Farmacia % ver</t>
  </si>
  <si>
    <t>INDICADORES SIN DATOS</t>
  </si>
  <si>
    <t xml:space="preserve">farmacia  </t>
  </si>
  <si>
    <t>INDICADORES EVALUABLES</t>
  </si>
  <si>
    <t>Asist % ver</t>
  </si>
  <si>
    <t>PUNTOS OBTENIDOS</t>
  </si>
  <si>
    <t>Asist</t>
  </si>
  <si>
    <t>PUNTOS EVALUABLES</t>
  </si>
  <si>
    <t>Calidad % ver</t>
  </si>
  <si>
    <t>PUNTOS EVALUADOS</t>
  </si>
  <si>
    <t xml:space="preserve">Calidad  </t>
  </si>
  <si>
    <t>Sin dato</t>
  </si>
  <si>
    <t>NA</t>
  </si>
  <si>
    <t>Minimizar</t>
  </si>
  <si>
    <t>Trimestral</t>
  </si>
  <si>
    <t>629.01</t>
  </si>
  <si>
    <t>C.2.9.- Gasto total por habitante estandarizado</t>
  </si>
  <si>
    <t>Mensual</t>
  </si>
  <si>
    <t>978.01</t>
  </si>
  <si>
    <t>C.2.8.- Evolución del gasto en actividad no concertada</t>
  </si>
  <si>
    <t>977.01</t>
  </si>
  <si>
    <t>C.2.7.- Evolución gasto guardias, atención continuada y otras retribuciones variables</t>
  </si>
  <si>
    <t>976.01</t>
  </si>
  <si>
    <t>C.2.6.- Evolución del gasto en sustituciones</t>
  </si>
  <si>
    <t>975.01</t>
  </si>
  <si>
    <t>C.2.5.- Evolución del gasto total de Capítulo I (plantilla)</t>
  </si>
  <si>
    <t>974.01</t>
  </si>
  <si>
    <t>C.2.4.- Evolución del gasto corriente</t>
  </si>
  <si>
    <t>973.01</t>
  </si>
  <si>
    <t>C.2.3.- Evolución del gasto de Capítulo II en material sanitario</t>
  </si>
  <si>
    <t>972.01</t>
  </si>
  <si>
    <t>C.2.2.10.- Problemas relacionados con los medicamentos en el entorno ambulatorio</t>
  </si>
  <si>
    <t>Maximizar</t>
  </si>
  <si>
    <t>873.02</t>
  </si>
  <si>
    <t>C.2.2.9.- Índice de adhesión a las guías farmacoterapéuticas</t>
  </si>
  <si>
    <t>971.01</t>
  </si>
  <si>
    <t>C.2.2.8.- Desviación en el importe ambulatorio por paciente según morbilidad FarmaIndex (FIX)</t>
  </si>
  <si>
    <t>970.01</t>
  </si>
  <si>
    <t>C.2.2.7.- Importe por receta</t>
  </si>
  <si>
    <t>969.01</t>
  </si>
  <si>
    <t>C.2.2.6.- Coste por paciente en patologías de alto impacto</t>
  </si>
  <si>
    <t>968.01</t>
  </si>
  <si>
    <t>C.2.2.5.- Eficiencia en las adquisiciones de farmacia hospitalaria</t>
  </si>
  <si>
    <t>967.01</t>
  </si>
  <si>
    <t>C.2.2.4.- Evolución del gasto de Capítulo II en adquisiciones de farmacia hospitalaria</t>
  </si>
  <si>
    <t>966.01</t>
  </si>
  <si>
    <t>C.2.2.3.- Prescripción de exoprótesis a través de HERA</t>
  </si>
  <si>
    <t>965.01</t>
  </si>
  <si>
    <t>C.2.2.2.- Desviación del coste en endoprótesis</t>
  </si>
  <si>
    <t>964.01</t>
  </si>
  <si>
    <t>C.2.2.1.- Evolución del gasto de Capítulo II en endoprótesis</t>
  </si>
  <si>
    <t>C.2.2.- Indicadores de medicamentos dietoterapéuticos y ortoprótesis</t>
  </si>
  <si>
    <t>963.01</t>
  </si>
  <si>
    <t>C.2.1.- Evolución del gasto de Capítulo II en actividad concertada</t>
  </si>
  <si>
    <t>C.2.- Optimizar costes</t>
  </si>
  <si>
    <t>Semestral</t>
  </si>
  <si>
    <t>675.02</t>
  </si>
  <si>
    <t>C.1.2.- Coste unitario del ingreso hospitalario ponderado</t>
  </si>
  <si>
    <t>872.01</t>
  </si>
  <si>
    <t>C.1.1.- Indicador de facturación y cobro</t>
  </si>
  <si>
    <t>C.1.- Aumentar ingresos</t>
  </si>
  <si>
    <t>C.- Gestión</t>
  </si>
  <si>
    <t>861.01</t>
  </si>
  <si>
    <t>B.6.2.- Tasa de incidencia de diálisis domiciliaria</t>
  </si>
  <si>
    <t>ND</t>
  </si>
  <si>
    <t>962.01</t>
  </si>
  <si>
    <t>B.6.1.- Altas ponderadas en Unidades Hospitalización Domiciliaria</t>
  </si>
  <si>
    <t>B.6.- Trasformar la oferta asistencial</t>
  </si>
  <si>
    <t>QUIR011.1</t>
  </si>
  <si>
    <t>B.5.2.- Rendimiento de bloque quirúrgico</t>
  </si>
  <si>
    <t>099.01</t>
  </si>
  <si>
    <t>B.5.1.- Estancia media ajustada por casuística</t>
  </si>
  <si>
    <t>B.5.- Utilizar eficientemente los recursos asistenciales</t>
  </si>
  <si>
    <t>489.01</t>
  </si>
  <si>
    <t>B.4.1.- Semanas transcurridas hasta el inicio de tratamiento tras la sospecha de cáncer de mama tras el cribado mamográfico</t>
  </si>
  <si>
    <t>B.4.- Prestar asistencia resolutiva</t>
  </si>
  <si>
    <t>874.01</t>
  </si>
  <si>
    <t>B.3.4.- Demora media total en intervenciones quirúrgicas</t>
  </si>
  <si>
    <t>283.01</t>
  </si>
  <si>
    <t>B.3.3.- Porcentaje de pacientes con demora quirúrgica mayor de 180 días</t>
  </si>
  <si>
    <t>809.01</t>
  </si>
  <si>
    <t>B.3.2.- Porcentaje de pacientes con demora superior a 30 días para consultas de especializada</t>
  </si>
  <si>
    <t>025.01</t>
  </si>
  <si>
    <t>B.3.1.- Demora en primeras consultas en atención especializada</t>
  </si>
  <si>
    <t>B.3.- Mejorar la accesibilidad</t>
  </si>
  <si>
    <t>URG003.1</t>
  </si>
  <si>
    <t>B.2.4.- Porcentaje de pacientes atendidos en tiempo en urgencias</t>
  </si>
  <si>
    <t>URG030.1</t>
  </si>
  <si>
    <t>B.2.3.- Porcentaje de urgencias ingresadas</t>
  </si>
  <si>
    <t>670.03</t>
  </si>
  <si>
    <t>B.2.2.- Gestión de frecuentación en atención primaria</t>
  </si>
  <si>
    <t>159.02</t>
  </si>
  <si>
    <t>B.2.1.- Tasa de utilización poblacional de consultas de atención especializada</t>
  </si>
  <si>
    <t>B.2.- Gestionar adecuadamente la demanda</t>
  </si>
  <si>
    <t>844.03</t>
  </si>
  <si>
    <t>B.1.2.5.- Cobertura de vacunación antigripal en mayores de 64 años</t>
  </si>
  <si>
    <t>960.01</t>
  </si>
  <si>
    <t>B.1.2.4.- Cobertura de 6ª dosis de tétanos-difteria a los 14 años</t>
  </si>
  <si>
    <t>606.02</t>
  </si>
  <si>
    <t>B.1.2.3.- Cobertura de 2ª dosis de vacuna triple vírica (TV)</t>
  </si>
  <si>
    <t>607.02</t>
  </si>
  <si>
    <t>B.1.2.2.- Cobertura de 4ª dosis de vacuna DTP</t>
  </si>
  <si>
    <t>605.02</t>
  </si>
  <si>
    <t>B.1.2.1.- Cobertura de 3ª dosis de polio en el primer año de vida</t>
  </si>
  <si>
    <t>B.1.2.- Indicador de cobertura vacunal</t>
  </si>
  <si>
    <t>959.01</t>
  </si>
  <si>
    <t>B.1.1.- Control de factores de riesgo cardiovascular</t>
  </si>
  <si>
    <t>B.1.- Impulsar la prevención y promoción de la salud</t>
  </si>
  <si>
    <t>B.- Asistenciales</t>
  </si>
  <si>
    <t>142.02</t>
  </si>
  <si>
    <t>A.3.2.- Indicador de calidad de utilización del SIP</t>
  </si>
  <si>
    <t>021.03</t>
  </si>
  <si>
    <t>A.3.1.- Indicador de calidad de la información para el sistema de compensación intercentros (COMPAS)</t>
  </si>
  <si>
    <t>A.3.- Mejorar la disponibilidad de la información estratégica</t>
  </si>
  <si>
    <t>147.02</t>
  </si>
  <si>
    <t>A.2.4.- Tasa de sustitución ambulatoria</t>
  </si>
  <si>
    <t>634.02</t>
  </si>
  <si>
    <t>A.2.3.- Tasa de cesáreas en grupo de bajo riesgo</t>
  </si>
  <si>
    <t>671.01</t>
  </si>
  <si>
    <t>A.2.2.- Úlceras por presión</t>
  </si>
  <si>
    <t>046.02</t>
  </si>
  <si>
    <t>A.2.1.- Mortalidad en grupos de bajo riesgo</t>
  </si>
  <si>
    <t>A.2.- Proporcionar atención segura y apropiada</t>
  </si>
  <si>
    <t>883.02</t>
  </si>
  <si>
    <t>A.1.3. Tasa de reingresos a 30 días en misma CDM</t>
  </si>
  <si>
    <t>Anual</t>
  </si>
  <si>
    <t>777.01</t>
  </si>
  <si>
    <t>A.1.2.- Mejorar los resultados de salud en los cuidados paliativos</t>
  </si>
  <si>
    <t>132.03</t>
  </si>
  <si>
    <t>A.1.1.- Índice de satisfacción</t>
  </si>
  <si>
    <t>A.1.- Garantizar servicios de salud que satisfagan a las necesidades y expectativas de la población</t>
  </si>
  <si>
    <t>A.- Calidad</t>
  </si>
  <si>
    <t>Comentarios</t>
  </si>
  <si>
    <t>Puntos</t>
  </si>
  <si>
    <t xml:space="preserve">Desviación </t>
  </si>
  <si>
    <t>Tolerancia</t>
  </si>
  <si>
    <t>Grado de cumplimiento</t>
  </si>
  <si>
    <t>Periodo del último resultado</t>
  </si>
  <si>
    <t>META</t>
  </si>
  <si>
    <t>Resultado Alicante-H.Gral</t>
  </si>
  <si>
    <t>Evaluable</t>
  </si>
  <si>
    <t>Puntos obtenidos</t>
  </si>
  <si>
    <t>Puntos evaluados Gestion</t>
  </si>
  <si>
    <t>Puntos evaluados Asistencial</t>
  </si>
  <si>
    <t>Puntos evaluados Calidad</t>
  </si>
  <si>
    <t>Puntos Totales</t>
  </si>
  <si>
    <t>Puntos evaluados</t>
  </si>
  <si>
    <t>Resultado Enero-Diciembre</t>
  </si>
  <si>
    <t>Mejora o empeora</t>
  </si>
  <si>
    <t>Variación</t>
  </si>
  <si>
    <t>Cambios</t>
  </si>
  <si>
    <t>Estado Mes Actual</t>
  </si>
  <si>
    <t>Estado Mes Anterior</t>
  </si>
  <si>
    <t>Resultado</t>
  </si>
  <si>
    <t>Contable</t>
  </si>
  <si>
    <t>META ANUAL</t>
  </si>
  <si>
    <t>PESO</t>
  </si>
  <si>
    <t>Decalaje</t>
  </si>
  <si>
    <t>S</t>
  </si>
  <si>
    <t>Tipo de Control</t>
  </si>
  <si>
    <t>Periodicidad</t>
  </si>
  <si>
    <t>Código</t>
  </si>
  <si>
    <t>Últimos resultados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</si>
</sst>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€&quot;"/>
    <numFmt numFmtId="165" formatCode="###0.00\‰"/>
    <numFmt numFmtId="166" formatCode="0.0000"/>
  </numFmts>
  <fonts count="12" x14ac:knownFonts="1"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20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36"/>
      <name val="Calibri"/>
      <family val="2"/>
      <scheme val="minor"/>
    </font>
    <font>
      <b/>
      <sz val="2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/>
    <xf numFmtId="2" fontId="1" fillId="0" borderId="0" xfId="0" applyNumberFormat="1" applyFont="1" applyFill="1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/>
    <xf numFmtId="14" fontId="2" fillId="0" borderId="0" xfId="0" applyNumberFormat="1" applyFont="1" applyAlignment="1">
      <alignment horizontal="center"/>
    </xf>
    <xf numFmtId="14" fontId="1" fillId="0" borderId="0" xfId="0" applyNumberFormat="1" applyFont="1"/>
    <xf numFmtId="0" fontId="2" fillId="0" borderId="0" xfId="0" applyFont="1" applyAlignment="1">
      <alignment horizontal="center"/>
    </xf>
    <xf numFmtId="14" fontId="2" fillId="0" borderId="0" xfId="0" applyNumberFormat="1" applyFont="1"/>
    <xf numFmtId="1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2" fontId="3" fillId="0" borderId="0" xfId="0" applyNumberFormat="1" applyFont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10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10" fontId="1" fillId="0" borderId="2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10" fontId="1" fillId="0" borderId="0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10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Font="1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0" fontId="2" fillId="0" borderId="1" xfId="0" applyFont="1" applyBorder="1"/>
    <xf numFmtId="0" fontId="1" fillId="0" borderId="5" xfId="0" applyFont="1" applyBorder="1"/>
    <xf numFmtId="10" fontId="1" fillId="0" borderId="1" xfId="0" applyNumberFormat="1" applyFont="1" applyBorder="1" applyAlignment="1">
      <alignment horizontal="center" vertical="center" wrapText="1"/>
    </xf>
    <xf numFmtId="9" fontId="1" fillId="0" borderId="2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justify" vertical="center"/>
    </xf>
    <xf numFmtId="0" fontId="2" fillId="0" borderId="6" xfId="0" applyFont="1" applyBorder="1"/>
    <xf numFmtId="0" fontId="1" fillId="0" borderId="7" xfId="0" applyFont="1" applyBorder="1"/>
    <xf numFmtId="0" fontId="1" fillId="0" borderId="2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justify" vertical="center"/>
    </xf>
    <xf numFmtId="0" fontId="6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/>
    </xf>
    <xf numFmtId="0" fontId="1" fillId="0" borderId="9" xfId="0" applyFont="1" applyBorder="1"/>
    <xf numFmtId="0" fontId="1" fillId="0" borderId="10" xfId="0" applyFont="1" applyBorder="1"/>
    <xf numFmtId="0" fontId="6" fillId="0" borderId="2" xfId="0" applyFont="1" applyFill="1" applyBorder="1" applyAlignment="1">
      <alignment wrapText="1"/>
    </xf>
    <xf numFmtId="0" fontId="6" fillId="0" borderId="6" xfId="0" applyFont="1" applyFill="1" applyBorder="1" applyAlignment="1">
      <alignment vertical="center" wrapText="1"/>
    </xf>
    <xf numFmtId="0" fontId="1" fillId="0" borderId="11" xfId="0" applyFont="1" applyBorder="1" applyAlignment="1">
      <alignment horizontal="justify" vertical="center"/>
    </xf>
    <xf numFmtId="0" fontId="7" fillId="0" borderId="12" xfId="0" applyFont="1" applyBorder="1" applyAlignment="1">
      <alignment horizontal="justify" vertical="center"/>
    </xf>
    <xf numFmtId="4" fontId="1" fillId="0" borderId="2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justify" vertical="center"/>
    </xf>
    <xf numFmtId="0" fontId="2" fillId="0" borderId="10" xfId="0" applyFont="1" applyBorder="1"/>
    <xf numFmtId="0" fontId="1" fillId="0" borderId="6" xfId="0" applyFont="1" applyBorder="1"/>
    <xf numFmtId="0" fontId="7" fillId="0" borderId="11" xfId="0" applyFont="1" applyBorder="1" applyAlignment="1">
      <alignment horizontal="justify" vertical="center"/>
    </xf>
    <xf numFmtId="0" fontId="8" fillId="0" borderId="12" xfId="0" applyFont="1" applyBorder="1" applyAlignment="1">
      <alignment horizontal="justify" vertical="center"/>
    </xf>
    <xf numFmtId="2" fontId="1" fillId="0" borderId="1" xfId="0" applyNumberFormat="1" applyFont="1" applyBorder="1" applyAlignment="1">
      <alignment horizontal="center" vertical="center" wrapText="1"/>
    </xf>
    <xf numFmtId="165" fontId="1" fillId="0" borderId="2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/>
    </xf>
    <xf numFmtId="0" fontId="7" fillId="0" borderId="2" xfId="0" applyFont="1" applyBorder="1" applyAlignment="1">
      <alignment horizontal="justify" vertical="center"/>
    </xf>
    <xf numFmtId="0" fontId="7" fillId="0" borderId="6" xfId="0" applyFont="1" applyBorder="1" applyAlignment="1">
      <alignment horizontal="justify" vertical="center"/>
    </xf>
    <xf numFmtId="0" fontId="1" fillId="0" borderId="3" xfId="0" applyFont="1" applyBorder="1" applyAlignment="1">
      <alignment horizontal="justify" vertical="center"/>
    </xf>
    <xf numFmtId="0" fontId="1" fillId="0" borderId="1" xfId="0" applyFont="1" applyBorder="1"/>
    <xf numFmtId="0" fontId="2" fillId="0" borderId="7" xfId="0" applyFont="1" applyBorder="1"/>
    <xf numFmtId="0" fontId="1" fillId="0" borderId="12" xfId="0" applyFont="1" applyBorder="1" applyAlignment="1">
      <alignment horizontal="justify" vertical="center"/>
    </xf>
    <xf numFmtId="0" fontId="1" fillId="0" borderId="13" xfId="0" applyFont="1" applyBorder="1" applyAlignment="1">
      <alignment horizontal="justify" vertical="center"/>
    </xf>
    <xf numFmtId="166" fontId="1" fillId="0" borderId="1" xfId="0" applyNumberFormat="1" applyFont="1" applyFill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166" fontId="1" fillId="0" borderId="2" xfId="0" applyNumberFormat="1" applyFont="1" applyFill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/>
    </xf>
    <xf numFmtId="0" fontId="2" fillId="0" borderId="5" xfId="0" applyFont="1" applyBorder="1"/>
    <xf numFmtId="0" fontId="7" fillId="0" borderId="13" xfId="0" applyFont="1" applyBorder="1" applyAlignment="1">
      <alignment horizontal="justify" vertical="center"/>
    </xf>
    <xf numFmtId="0" fontId="8" fillId="0" borderId="6" xfId="0" applyFont="1" applyBorder="1" applyAlignment="1">
      <alignment horizontal="justify" vertical="center"/>
    </xf>
    <xf numFmtId="2" fontId="1" fillId="0" borderId="0" xfId="0" applyNumberFormat="1" applyFont="1"/>
    <xf numFmtId="0" fontId="1" fillId="0" borderId="1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9" fillId="0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2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4" fillId="0" borderId="0" xfId="0" applyFont="1"/>
    <xf numFmtId="0" fontId="10" fillId="0" borderId="14" xfId="0" applyFont="1" applyBorder="1" applyAlignment="1">
      <alignment horizontal="center" wrapText="1"/>
    </xf>
    <xf numFmtId="0" fontId="11" fillId="0" borderId="0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" fillId="0" borderId="14" xfId="0" applyFont="1" applyBorder="1"/>
  </cellXfs>
  <cellStyles count="1">
    <cellStyle name="Normal" xfId="0" builtinId="0"/>
  </cellStyles>
  <dxfs count="121"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6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FP71"/>
  <sheetViews>
    <sheetView tabSelected="1" topLeftCell="B1" zoomScale="60" zoomScaleNormal="60" zoomScalePageLayoutView="70" workbookViewId="0">
      <selection activeCell="CP8" sqref="CP8"/>
    </sheetView>
  </sheetViews>
  <sheetFormatPr baseColWidth="10" defaultRowHeight="45" customHeight="1" x14ac:dyDescent="0.25"/>
  <cols>
    <col min="1" max="1" width="19.42578125" style="1" customWidth="1"/>
    <col min="2" max="2" width="26.7109375" style="6" customWidth="1"/>
    <col min="3" max="3" width="50.7109375" style="1" customWidth="1"/>
    <col min="4" max="4" width="38.140625" style="1" customWidth="1"/>
    <col min="5" max="5" width="11.28515625" style="4" customWidth="1"/>
    <col min="6" max="6" width="19.7109375" style="1" hidden="1" customWidth="1"/>
    <col min="7" max="7" width="13.28515625" style="1" hidden="1" customWidth="1"/>
    <col min="8" max="8" width="4" style="5" hidden="1" customWidth="1"/>
    <col min="9" max="9" width="17.7109375" style="5" hidden="1" customWidth="1"/>
    <col min="10" max="10" width="11.28515625" style="4" customWidth="1"/>
    <col min="11" max="11" width="15" style="3" customWidth="1"/>
    <col min="12" max="12" width="13.7109375" style="4" hidden="1" customWidth="1"/>
    <col min="13" max="13" width="18.7109375" style="4" hidden="1" customWidth="1"/>
    <col min="14" max="14" width="15.42578125" style="4" customWidth="1"/>
    <col min="15" max="15" width="17.140625" style="3" hidden="1" customWidth="1"/>
    <col min="16" max="17" width="19.85546875" style="3" hidden="1" customWidth="1"/>
    <col min="18" max="18" width="21" style="3" hidden="1" customWidth="1"/>
    <col min="19" max="20" width="19.85546875" style="3" hidden="1" customWidth="1"/>
    <col min="21" max="21" width="18.7109375" style="4" hidden="1" customWidth="1"/>
    <col min="22" max="22" width="15.42578125" style="4" customWidth="1"/>
    <col min="23" max="23" width="17.140625" style="3" hidden="1" customWidth="1"/>
    <col min="24" max="25" width="19.85546875" style="3" hidden="1" customWidth="1"/>
    <col min="26" max="26" width="21" style="3" hidden="1" customWidth="1"/>
    <col min="27" max="32" width="19.85546875" style="3" hidden="1" customWidth="1"/>
    <col min="33" max="33" width="18.7109375" style="4" hidden="1" customWidth="1"/>
    <col min="34" max="34" width="15.42578125" style="4" bestFit="1" customWidth="1"/>
    <col min="35" max="35" width="17.140625" style="3" hidden="1" customWidth="1"/>
    <col min="36" max="37" width="19.85546875" style="3" hidden="1" customWidth="1"/>
    <col min="38" max="38" width="21" style="3" hidden="1" customWidth="1"/>
    <col min="39" max="44" width="19.85546875" style="3" hidden="1" customWidth="1"/>
    <col min="45" max="45" width="18.7109375" style="4" hidden="1" customWidth="1"/>
    <col min="46" max="46" width="15.42578125" style="4" bestFit="1" customWidth="1"/>
    <col min="47" max="47" width="17.140625" style="3" hidden="1" customWidth="1"/>
    <col min="48" max="49" width="19.85546875" style="3" hidden="1" customWidth="1"/>
    <col min="50" max="50" width="21" style="3" hidden="1" customWidth="1"/>
    <col min="51" max="56" width="19.85546875" style="3" hidden="1" customWidth="1"/>
    <col min="57" max="57" width="18.7109375" style="4" hidden="1" customWidth="1"/>
    <col min="58" max="58" width="15.42578125" style="4" customWidth="1"/>
    <col min="59" max="59" width="17.140625" style="3" hidden="1" customWidth="1"/>
    <col min="60" max="61" width="19.85546875" style="3" hidden="1" customWidth="1"/>
    <col min="62" max="62" width="21" style="3" hidden="1" customWidth="1"/>
    <col min="63" max="68" width="19.85546875" style="3" hidden="1" customWidth="1"/>
    <col min="69" max="69" width="18.7109375" style="4" hidden="1" customWidth="1"/>
    <col min="70" max="70" width="15.42578125" style="4" customWidth="1"/>
    <col min="71" max="71" width="17.140625" style="3" hidden="1" customWidth="1"/>
    <col min="72" max="73" width="19.85546875" style="3" hidden="1" customWidth="1"/>
    <col min="74" max="74" width="21" style="3" hidden="1" customWidth="1"/>
    <col min="75" max="80" width="19.85546875" style="3" hidden="1" customWidth="1"/>
    <col min="81" max="81" width="18.7109375" style="4" hidden="1" customWidth="1"/>
    <col min="82" max="82" width="15.42578125" style="4" customWidth="1"/>
    <col min="83" max="83" width="17.140625" style="3" hidden="1" customWidth="1"/>
    <col min="84" max="84" width="21.85546875" style="3" hidden="1" customWidth="1"/>
    <col min="85" max="85" width="19.85546875" style="3" hidden="1" customWidth="1"/>
    <col min="86" max="86" width="21" style="3" hidden="1" customWidth="1"/>
    <col min="87" max="92" width="19.85546875" style="3" hidden="1" customWidth="1"/>
    <col min="93" max="93" width="18.7109375" style="4" hidden="1" customWidth="1"/>
    <col min="94" max="94" width="15.42578125" style="4" customWidth="1"/>
    <col min="95" max="95" width="12.5703125" style="3" hidden="1" customWidth="1"/>
    <col min="96" max="97" width="19.85546875" style="3" hidden="1" customWidth="1"/>
    <col min="98" max="98" width="21" style="3" hidden="1" customWidth="1"/>
    <col min="99" max="104" width="19.85546875" style="3" hidden="1" customWidth="1"/>
    <col min="105" max="105" width="18.7109375" style="4" hidden="1" customWidth="1"/>
    <col min="106" max="106" width="15.42578125" style="4" customWidth="1"/>
    <col min="107" max="107" width="13.5703125" style="3" customWidth="1"/>
    <col min="108" max="109" width="19.85546875" style="3" hidden="1" customWidth="1"/>
    <col min="110" max="110" width="21" style="3" hidden="1" customWidth="1"/>
    <col min="111" max="116" width="19.85546875" style="3" hidden="1" customWidth="1"/>
    <col min="117" max="117" width="18.7109375" style="4" hidden="1" customWidth="1"/>
    <col min="118" max="118" width="15.42578125" style="4" hidden="1" customWidth="1"/>
    <col min="119" max="119" width="17.140625" style="3" hidden="1" customWidth="1"/>
    <col min="120" max="121" width="19.85546875" style="3" hidden="1" customWidth="1"/>
    <col min="122" max="122" width="21" style="3" hidden="1" customWidth="1"/>
    <col min="123" max="128" width="19.85546875" style="3" hidden="1" customWidth="1"/>
    <col min="129" max="129" width="18.7109375" style="4" hidden="1" customWidth="1"/>
    <col min="130" max="130" width="15.42578125" style="4" hidden="1" customWidth="1"/>
    <col min="131" max="131" width="17.140625" style="3" hidden="1" customWidth="1"/>
    <col min="132" max="133" width="19.85546875" style="3" hidden="1" customWidth="1"/>
    <col min="134" max="134" width="21" style="3" hidden="1" customWidth="1"/>
    <col min="135" max="140" width="19.85546875" style="3" hidden="1" customWidth="1"/>
    <col min="141" max="141" width="18.7109375" style="4" hidden="1" customWidth="1"/>
    <col min="142" max="142" width="15.42578125" style="4" hidden="1" customWidth="1"/>
    <col min="143" max="143" width="17.140625" style="3" hidden="1" customWidth="1"/>
    <col min="144" max="145" width="19.85546875" style="3" hidden="1" customWidth="1"/>
    <col min="146" max="146" width="21" style="3" hidden="1" customWidth="1"/>
    <col min="147" max="153" width="19.85546875" style="3" hidden="1" customWidth="1"/>
    <col min="154" max="154" width="18.42578125" style="3" hidden="1" customWidth="1"/>
    <col min="155" max="155" width="16.85546875" style="1" hidden="1" customWidth="1"/>
    <col min="156" max="156" width="15" style="2" hidden="1" customWidth="1"/>
    <col min="157" max="157" width="13.5703125" style="1" hidden="1" customWidth="1"/>
    <col min="158" max="159" width="22" style="1" hidden="1" customWidth="1"/>
    <col min="160" max="160" width="17.140625" style="1" hidden="1" customWidth="1"/>
    <col min="161" max="161" width="14.5703125" style="1" customWidth="1"/>
    <col min="162" max="163" width="11.42578125" style="1" customWidth="1"/>
    <col min="164" max="172" width="19" style="1" customWidth="1"/>
    <col min="173" max="16384" width="11.42578125" style="1"/>
  </cols>
  <sheetData>
    <row r="1" spans="1:172" ht="45" customHeight="1" x14ac:dyDescent="0.7">
      <c r="G1" s="90"/>
      <c r="K1" s="4"/>
      <c r="M1" s="89" t="s">
        <v>11</v>
      </c>
      <c r="N1" s="88"/>
      <c r="O1" s="88"/>
      <c r="P1" s="88"/>
      <c r="Q1" s="88"/>
      <c r="R1" s="88"/>
      <c r="S1" s="88"/>
      <c r="T1" s="88"/>
      <c r="U1" s="89" t="s">
        <v>10</v>
      </c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9" t="s">
        <v>9</v>
      </c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9" t="s">
        <v>8</v>
      </c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9" t="s">
        <v>7</v>
      </c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9" t="s">
        <v>6</v>
      </c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7"/>
      <c r="CC1" s="89" t="s">
        <v>5</v>
      </c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9" t="s">
        <v>4</v>
      </c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9" t="s">
        <v>3</v>
      </c>
      <c r="DB1" s="88"/>
      <c r="DC1" s="88"/>
      <c r="DD1" s="88"/>
      <c r="DE1" s="88"/>
      <c r="DF1" s="88"/>
      <c r="DG1" s="88"/>
      <c r="DH1" s="88"/>
      <c r="DI1" s="88"/>
      <c r="DJ1" s="88"/>
      <c r="DK1" s="88"/>
      <c r="DL1" s="88"/>
      <c r="DM1" s="89" t="s">
        <v>2</v>
      </c>
      <c r="DN1" s="88"/>
      <c r="DO1" s="88"/>
      <c r="DP1" s="88"/>
      <c r="DQ1" s="88"/>
      <c r="DR1" s="88"/>
      <c r="DS1" s="88"/>
      <c r="DT1" s="88"/>
      <c r="DU1" s="88"/>
      <c r="DV1" s="88"/>
      <c r="DW1" s="88"/>
      <c r="DX1" s="88"/>
      <c r="DY1" s="89" t="s">
        <v>1</v>
      </c>
      <c r="DZ1" s="88"/>
      <c r="EA1" s="88"/>
      <c r="EB1" s="88"/>
      <c r="EC1" s="88"/>
      <c r="ED1" s="88"/>
      <c r="EE1" s="88"/>
      <c r="EF1" s="88"/>
      <c r="EG1" s="88"/>
      <c r="EH1" s="88"/>
      <c r="EI1" s="88"/>
      <c r="EJ1" s="88"/>
      <c r="EK1" s="89" t="s">
        <v>0</v>
      </c>
      <c r="EL1" s="88"/>
      <c r="EM1" s="88"/>
      <c r="EN1" s="88"/>
      <c r="EO1" s="88"/>
      <c r="EP1" s="88"/>
      <c r="EQ1" s="88"/>
      <c r="ER1" s="88"/>
      <c r="ES1" s="88"/>
      <c r="ET1" s="88"/>
      <c r="EU1" s="88"/>
      <c r="EV1" s="88"/>
      <c r="EW1" s="87"/>
      <c r="EX1" s="86"/>
      <c r="FH1" s="85" t="s">
        <v>179</v>
      </c>
      <c r="FI1" s="85"/>
      <c r="FJ1" s="85"/>
      <c r="FK1" s="85"/>
      <c r="FL1" s="85"/>
      <c r="FM1" s="85"/>
      <c r="FN1" s="85"/>
      <c r="FO1" s="85"/>
      <c r="FP1" s="85"/>
    </row>
    <row r="2" spans="1:172" s="78" customFormat="1" ht="51" customHeight="1" x14ac:dyDescent="0.25">
      <c r="B2" s="84"/>
      <c r="E2" s="79" t="s">
        <v>178</v>
      </c>
      <c r="F2" s="79" t="s">
        <v>177</v>
      </c>
      <c r="G2" s="79" t="s">
        <v>176</v>
      </c>
      <c r="H2" s="79" t="s">
        <v>175</v>
      </c>
      <c r="I2" s="79" t="s">
        <v>174</v>
      </c>
      <c r="J2" s="83" t="s">
        <v>173</v>
      </c>
      <c r="K2" s="79" t="s">
        <v>172</v>
      </c>
      <c r="L2" s="83" t="s">
        <v>171</v>
      </c>
      <c r="M2" s="83" t="s">
        <v>157</v>
      </c>
      <c r="N2" s="83" t="s">
        <v>170</v>
      </c>
      <c r="O2" s="79" t="s">
        <v>155</v>
      </c>
      <c r="P2" s="79" t="s">
        <v>153</v>
      </c>
      <c r="Q2" s="79" t="s">
        <v>152</v>
      </c>
      <c r="R2" s="79" t="s">
        <v>151</v>
      </c>
      <c r="S2" s="79" t="s">
        <v>150</v>
      </c>
      <c r="T2" s="79" t="s">
        <v>168</v>
      </c>
      <c r="U2" s="83" t="s">
        <v>157</v>
      </c>
      <c r="V2" s="83" t="s">
        <v>170</v>
      </c>
      <c r="W2" s="79" t="s">
        <v>155</v>
      </c>
      <c r="X2" s="79" t="s">
        <v>153</v>
      </c>
      <c r="Y2" s="79" t="s">
        <v>152</v>
      </c>
      <c r="Z2" s="79" t="s">
        <v>151</v>
      </c>
      <c r="AA2" s="79" t="s">
        <v>150</v>
      </c>
      <c r="AB2" s="79" t="s">
        <v>169</v>
      </c>
      <c r="AC2" s="79" t="s">
        <v>168</v>
      </c>
      <c r="AD2" s="79" t="s">
        <v>167</v>
      </c>
      <c r="AE2" s="79" t="s">
        <v>166</v>
      </c>
      <c r="AF2" s="79" t="s">
        <v>165</v>
      </c>
      <c r="AG2" s="83" t="s">
        <v>157</v>
      </c>
      <c r="AH2" s="83" t="s">
        <v>170</v>
      </c>
      <c r="AI2" s="79" t="s">
        <v>155</v>
      </c>
      <c r="AJ2" s="79" t="s">
        <v>153</v>
      </c>
      <c r="AK2" s="79" t="s">
        <v>152</v>
      </c>
      <c r="AL2" s="79" t="s">
        <v>151</v>
      </c>
      <c r="AM2" s="79" t="s">
        <v>150</v>
      </c>
      <c r="AN2" s="79" t="s">
        <v>169</v>
      </c>
      <c r="AO2" s="79" t="s">
        <v>168</v>
      </c>
      <c r="AP2" s="79" t="s">
        <v>167</v>
      </c>
      <c r="AQ2" s="79" t="s">
        <v>166</v>
      </c>
      <c r="AR2" s="79" t="s">
        <v>165</v>
      </c>
      <c r="AS2" s="83" t="s">
        <v>157</v>
      </c>
      <c r="AT2" s="83" t="s">
        <v>170</v>
      </c>
      <c r="AU2" s="79" t="s">
        <v>155</v>
      </c>
      <c r="AV2" s="79" t="s">
        <v>153</v>
      </c>
      <c r="AW2" s="79" t="s">
        <v>152</v>
      </c>
      <c r="AX2" s="79" t="s">
        <v>151</v>
      </c>
      <c r="AY2" s="79" t="s">
        <v>150</v>
      </c>
      <c r="AZ2" s="79" t="s">
        <v>169</v>
      </c>
      <c r="BA2" s="79" t="s">
        <v>168</v>
      </c>
      <c r="BB2" s="79" t="s">
        <v>167</v>
      </c>
      <c r="BC2" s="79" t="s">
        <v>166</v>
      </c>
      <c r="BD2" s="79" t="s">
        <v>165</v>
      </c>
      <c r="BE2" s="83" t="s">
        <v>157</v>
      </c>
      <c r="BF2" s="83" t="s">
        <v>170</v>
      </c>
      <c r="BG2" s="79" t="s">
        <v>155</v>
      </c>
      <c r="BH2" s="79" t="s">
        <v>153</v>
      </c>
      <c r="BI2" s="79" t="s">
        <v>152</v>
      </c>
      <c r="BJ2" s="79" t="s">
        <v>151</v>
      </c>
      <c r="BK2" s="79" t="s">
        <v>150</v>
      </c>
      <c r="BL2" s="79" t="s">
        <v>169</v>
      </c>
      <c r="BM2" s="79" t="s">
        <v>168</v>
      </c>
      <c r="BN2" s="79" t="s">
        <v>167</v>
      </c>
      <c r="BO2" s="79" t="s">
        <v>166</v>
      </c>
      <c r="BP2" s="79" t="s">
        <v>165</v>
      </c>
      <c r="BQ2" s="83" t="s">
        <v>157</v>
      </c>
      <c r="BR2" s="83" t="s">
        <v>170</v>
      </c>
      <c r="BS2" s="79" t="s">
        <v>155</v>
      </c>
      <c r="BT2" s="79" t="s">
        <v>153</v>
      </c>
      <c r="BU2" s="79" t="s">
        <v>152</v>
      </c>
      <c r="BV2" s="79" t="s">
        <v>151</v>
      </c>
      <c r="BW2" s="79" t="s">
        <v>150</v>
      </c>
      <c r="BX2" s="79" t="s">
        <v>169</v>
      </c>
      <c r="BY2" s="79" t="s">
        <v>168</v>
      </c>
      <c r="BZ2" s="79" t="s">
        <v>167</v>
      </c>
      <c r="CA2" s="79" t="s">
        <v>166</v>
      </c>
      <c r="CB2" s="79" t="s">
        <v>165</v>
      </c>
      <c r="CC2" s="83" t="s">
        <v>157</v>
      </c>
      <c r="CD2" s="83" t="s">
        <v>170</v>
      </c>
      <c r="CE2" s="79" t="s">
        <v>155</v>
      </c>
      <c r="CF2" s="79" t="s">
        <v>153</v>
      </c>
      <c r="CG2" s="79" t="s">
        <v>152</v>
      </c>
      <c r="CH2" s="79" t="s">
        <v>151</v>
      </c>
      <c r="CI2" s="79" t="s">
        <v>150</v>
      </c>
      <c r="CJ2" s="79" t="s">
        <v>169</v>
      </c>
      <c r="CK2" s="79" t="s">
        <v>168</v>
      </c>
      <c r="CL2" s="79" t="s">
        <v>167</v>
      </c>
      <c r="CM2" s="79" t="s">
        <v>166</v>
      </c>
      <c r="CN2" s="79" t="s">
        <v>165</v>
      </c>
      <c r="CO2" s="83" t="s">
        <v>157</v>
      </c>
      <c r="CP2" s="83" t="s">
        <v>170</v>
      </c>
      <c r="CQ2" s="79" t="s">
        <v>155</v>
      </c>
      <c r="CR2" s="79" t="s">
        <v>153</v>
      </c>
      <c r="CS2" s="79" t="s">
        <v>152</v>
      </c>
      <c r="CT2" s="79" t="s">
        <v>151</v>
      </c>
      <c r="CU2" s="79" t="s">
        <v>150</v>
      </c>
      <c r="CV2" s="79" t="s">
        <v>169</v>
      </c>
      <c r="CW2" s="79" t="s">
        <v>168</v>
      </c>
      <c r="CX2" s="79" t="s">
        <v>167</v>
      </c>
      <c r="CY2" s="79" t="s">
        <v>166</v>
      </c>
      <c r="CZ2" s="79" t="s">
        <v>165</v>
      </c>
      <c r="DA2" s="83" t="s">
        <v>157</v>
      </c>
      <c r="DB2" s="83" t="s">
        <v>170</v>
      </c>
      <c r="DC2" s="79" t="s">
        <v>155</v>
      </c>
      <c r="DD2" s="79" t="s">
        <v>153</v>
      </c>
      <c r="DE2" s="79" t="s">
        <v>152</v>
      </c>
      <c r="DF2" s="79" t="s">
        <v>151</v>
      </c>
      <c r="DG2" s="79" t="s">
        <v>150</v>
      </c>
      <c r="DH2" s="79" t="s">
        <v>169</v>
      </c>
      <c r="DI2" s="79" t="s">
        <v>168</v>
      </c>
      <c r="DJ2" s="79" t="s">
        <v>167</v>
      </c>
      <c r="DK2" s="79" t="s">
        <v>166</v>
      </c>
      <c r="DL2" s="79" t="s">
        <v>165</v>
      </c>
      <c r="DM2" s="83" t="s">
        <v>157</v>
      </c>
      <c r="DN2" s="83" t="s">
        <v>170</v>
      </c>
      <c r="DO2" s="79" t="s">
        <v>155</v>
      </c>
      <c r="DP2" s="79" t="s">
        <v>153</v>
      </c>
      <c r="DQ2" s="79" t="s">
        <v>152</v>
      </c>
      <c r="DR2" s="79" t="s">
        <v>151</v>
      </c>
      <c r="DS2" s="79" t="s">
        <v>150</v>
      </c>
      <c r="DT2" s="79" t="s">
        <v>169</v>
      </c>
      <c r="DU2" s="79" t="s">
        <v>168</v>
      </c>
      <c r="DV2" s="79" t="s">
        <v>167</v>
      </c>
      <c r="DW2" s="79" t="s">
        <v>166</v>
      </c>
      <c r="DX2" s="79" t="s">
        <v>165</v>
      </c>
      <c r="DY2" s="83" t="s">
        <v>157</v>
      </c>
      <c r="DZ2" s="83" t="s">
        <v>170</v>
      </c>
      <c r="EA2" s="79" t="s">
        <v>155</v>
      </c>
      <c r="EB2" s="79" t="s">
        <v>153</v>
      </c>
      <c r="EC2" s="79" t="s">
        <v>152</v>
      </c>
      <c r="ED2" s="79" t="s">
        <v>151</v>
      </c>
      <c r="EE2" s="79" t="s">
        <v>150</v>
      </c>
      <c r="EF2" s="79" t="s">
        <v>169</v>
      </c>
      <c r="EG2" s="79" t="s">
        <v>168</v>
      </c>
      <c r="EH2" s="79" t="s">
        <v>167</v>
      </c>
      <c r="EI2" s="79" t="s">
        <v>166</v>
      </c>
      <c r="EJ2" s="79" t="s">
        <v>165</v>
      </c>
      <c r="EK2" s="83" t="s">
        <v>157</v>
      </c>
      <c r="EL2" s="83" t="s">
        <v>170</v>
      </c>
      <c r="EM2" s="79" t="s">
        <v>155</v>
      </c>
      <c r="EN2" s="79" t="s">
        <v>153</v>
      </c>
      <c r="EO2" s="79" t="s">
        <v>152</v>
      </c>
      <c r="EP2" s="79" t="s">
        <v>151</v>
      </c>
      <c r="EQ2" s="79" t="s">
        <v>150</v>
      </c>
      <c r="ER2" s="79" t="s">
        <v>169</v>
      </c>
      <c r="ES2" s="79" t="s">
        <v>168</v>
      </c>
      <c r="ET2" s="79" t="s">
        <v>167</v>
      </c>
      <c r="EU2" s="79" t="s">
        <v>166</v>
      </c>
      <c r="EV2" s="79" t="s">
        <v>165</v>
      </c>
      <c r="EW2" s="79" t="s">
        <v>149</v>
      </c>
      <c r="EX2" s="79" t="s">
        <v>164</v>
      </c>
      <c r="EY2" s="79" t="s">
        <v>163</v>
      </c>
      <c r="EZ2" s="82" t="s">
        <v>158</v>
      </c>
      <c r="FA2" s="82" t="s">
        <v>162</v>
      </c>
      <c r="FB2" s="82" t="s">
        <v>161</v>
      </c>
      <c r="FC2" s="82" t="s">
        <v>160</v>
      </c>
      <c r="FD2" s="82" t="s">
        <v>159</v>
      </c>
      <c r="FE2" s="82" t="s">
        <v>158</v>
      </c>
      <c r="FH2" s="81" t="s">
        <v>157</v>
      </c>
      <c r="FI2" s="80" t="s">
        <v>156</v>
      </c>
      <c r="FJ2" s="80" t="s">
        <v>155</v>
      </c>
      <c r="FK2" s="80" t="s">
        <v>154</v>
      </c>
      <c r="FL2" s="79" t="s">
        <v>153</v>
      </c>
      <c r="FM2" s="79" t="s">
        <v>152</v>
      </c>
      <c r="FN2" s="79" t="s">
        <v>151</v>
      </c>
      <c r="FO2" s="79" t="s">
        <v>150</v>
      </c>
      <c r="FP2" s="79" t="s">
        <v>149</v>
      </c>
    </row>
    <row r="3" spans="1:172" ht="87" customHeight="1" x14ac:dyDescent="0.25">
      <c r="A3" s="58" t="s">
        <v>148</v>
      </c>
      <c r="B3" s="52" t="s">
        <v>147</v>
      </c>
      <c r="C3" s="54" t="s">
        <v>146</v>
      </c>
      <c r="D3" s="33"/>
      <c r="E3" s="34" t="s">
        <v>145</v>
      </c>
      <c r="F3" s="33" t="s">
        <v>142</v>
      </c>
      <c r="G3" s="33" t="s">
        <v>49</v>
      </c>
      <c r="H3" s="32">
        <v>1</v>
      </c>
      <c r="I3" s="77">
        <v>50</v>
      </c>
      <c r="J3" s="28">
        <v>2</v>
      </c>
      <c r="K3" s="18">
        <v>0.92500000000000004</v>
      </c>
      <c r="L3" s="28">
        <f>IF(N3&lt;&gt;"NA",IF(N3&lt;&gt;"Sin dato",1,0),0)</f>
        <v>0</v>
      </c>
      <c r="M3" s="28" t="b">
        <f>IF($J3&gt;0,N3&lt;&gt;"NA")</f>
        <v>0</v>
      </c>
      <c r="N3" s="27" t="s">
        <v>29</v>
      </c>
      <c r="O3" s="18">
        <f>$K3</f>
        <v>0.92500000000000004</v>
      </c>
      <c r="P3" s="18" t="str">
        <f>IF(N3="NA","NA",IF(N3="ND",0,IF(OR(N3="Sin dato",ISBLANK(O3)),"Sin dato",IF(O3=0,((Q3-N3)/Q3)*(POWER(-1, H3)),IF(O3&lt;0,1+(((N3-O3)*(POWER(-1, H3)))/O3),1-(((N3-O3)*(POWER(-1, H3)))/O3))))))</f>
        <v>NA</v>
      </c>
      <c r="Q3" s="20">
        <v>0.05</v>
      </c>
      <c r="R3" s="18" t="str">
        <f>IF(P3="NA","NA",IF(P3="Sin dato","Sin dato",1-P3))</f>
        <v>NA</v>
      </c>
      <c r="S3" s="19" t="str">
        <f>IF(ISBLANK(O3),"Sin meta",IF(N3="NA","NA",IF(R3&lt;=0,J3,IF(AND(R3&lt;=Q3,R3&gt;0),(J3*(1-(R3/Q3))),0))))</f>
        <v>NA</v>
      </c>
      <c r="T3" s="20" t="str">
        <f>IF(N3="NA","No",IF(N3="Sin dato","No",IF(S3=$J3,"V",IF(S3=0,"R","A"))))</f>
        <v>No</v>
      </c>
      <c r="U3" s="28" t="b">
        <f>IF($J3&gt;0,V3&lt;&gt;"NA")</f>
        <v>0</v>
      </c>
      <c r="V3" s="27" t="s">
        <v>29</v>
      </c>
      <c r="W3" s="18">
        <f>$K3</f>
        <v>0.92500000000000004</v>
      </c>
      <c r="X3" s="18" t="str">
        <f>IF(V3="NA","NA",IF(V3="ND",0,IF(OR(V3="Sin dato",ISBLANK(W3)),"Sin dato",IF(W3=0,((Y3-V3)/Y3)*(POWER(-1,$H3)),IF(W3&lt;0,1+(((V3-W3)*(POWER(-1,$H3)))/W3),1-(((V3-W3)*(POWER(-1,$H3)))/W3))))))</f>
        <v>NA</v>
      </c>
      <c r="Y3" s="20">
        <v>0.05</v>
      </c>
      <c r="Z3" s="18" t="str">
        <f>IF(X3="NA","NA",IF(X3="Sin dato","Sin dato",1-X3))</f>
        <v>NA</v>
      </c>
      <c r="AA3" s="19" t="str">
        <f>IF(ISBLANK(W3),"Sin meta",IF(V3="NA","NA",IF(Z3&lt;=0,$J3,IF(AND(Z3&lt;=Y3,Z3&gt;0),($J3*(1-(Z3/Y3))),0))))</f>
        <v>NA</v>
      </c>
      <c r="AB3" s="19" t="str">
        <f>IF(N3="NA","No",IF(N3="Sin dato","No",IF(S3=$J3,"V",IF(S3=0,"R","A"))))</f>
        <v>No</v>
      </c>
      <c r="AC3" s="20" t="str">
        <f>IF(V3="NA","No",IF(V3="Sin dato","No",IF(AA3=$J3,"V",IF(AA3=0,"R","A"))))</f>
        <v>No</v>
      </c>
      <c r="AD3" s="18" t="str">
        <f>IF(AB3="No","No disponible",IF(AC3="No","No disponible",CONCATENATE(AB3,"-",AC3)))</f>
        <v>No disponible</v>
      </c>
      <c r="AE3" s="18" t="str">
        <f>IF(AD3="No disponible","No disponible",IF(AC3=AB3,"No varía",AD3))</f>
        <v>No disponible</v>
      </c>
      <c r="AF3" s="18" t="str">
        <f>IF(AE3="No disponible","No disponible",IF(AE3="No varía","No varía",IF(AC3="V","Mejora",IF(AC3="R","Empeora",IF(AB3="R","Mejora","Empeora")))))</f>
        <v>No disponible</v>
      </c>
      <c r="AG3" s="28" t="b">
        <f>IF($J3&gt;0,AH3&lt;&gt;"NA")</f>
        <v>0</v>
      </c>
      <c r="AH3" s="27" t="s">
        <v>29</v>
      </c>
      <c r="AI3" s="18">
        <f>$K3</f>
        <v>0.92500000000000004</v>
      </c>
      <c r="AJ3" s="18" t="str">
        <f>IF(AH3="NA","NA",IF(AH3="ND",0,IF(OR(AH3="Sin dato",ISBLANK(AI3)),"Sin dato",IF(AI3=0,((AK3-AH3)/AK3)*(POWER(-1,$H3)),IF(AI3&lt;0,1+(((AH3-AI3)*(POWER(-1,$H3)))/AI3),1-(((AH3-AI3)*(POWER(-1,$H3)))/AI3))))))</f>
        <v>NA</v>
      </c>
      <c r="AK3" s="20">
        <v>0.05</v>
      </c>
      <c r="AL3" s="18" t="str">
        <f>IF(AJ3="NA","NA",IF(AJ3="Sin dato","Sin dato",1-AJ3))</f>
        <v>NA</v>
      </c>
      <c r="AM3" s="19" t="str">
        <f>IF(ISBLANK(AI3),"Sin meta",IF(AH3="NA","NA",IF(AL3&lt;=0,$J3,IF(AND(AL3&lt;=AK3,AL3&gt;0),($J3*(1-(AL3/AK3))),0))))</f>
        <v>NA</v>
      </c>
      <c r="AN3" s="19" t="str">
        <f>IF(V3="NA","No",IF(V3="Sin dato","No",IF(AA3=$J3,"V",IF(AA3=0,"R","A"))))</f>
        <v>No</v>
      </c>
      <c r="AO3" s="20" t="str">
        <f>IF(AH3="NA","No",IF(AH3="Sin dato","No",IF(AM3=$J3,"V",IF(AM3=0,"R","A"))))</f>
        <v>No</v>
      </c>
      <c r="AP3" s="18" t="str">
        <f>IF(AN3="No","No disponible",IF(AO3="No","No disponible",CONCATENATE(AN3,"-",AO3)))</f>
        <v>No disponible</v>
      </c>
      <c r="AQ3" s="18" t="str">
        <f>IF(AP3="No disponible","No disponible",IF(AO3=AN3,"No varía",AP3))</f>
        <v>No disponible</v>
      </c>
      <c r="AR3" s="18" t="str">
        <f>IF(AQ3="No disponible","No disponible",IF(AQ3="No varía","No varía",IF(AO3="V","Mejora",IF(AO3="R","Empeora",IF(AN3="R","Mejora","Empeora")))))</f>
        <v>No disponible</v>
      </c>
      <c r="AS3" s="28" t="b">
        <f>IF($J3&gt;0,AT3&lt;&gt;"NA")</f>
        <v>0</v>
      </c>
      <c r="AT3" s="27" t="s">
        <v>29</v>
      </c>
      <c r="AU3" s="18">
        <f>$K3</f>
        <v>0.92500000000000004</v>
      </c>
      <c r="AV3" s="18" t="str">
        <f>IF(AT3="NA","NA",IF(AT3="ND",0,IF(OR(AT3="Sin dato",ISBLANK(AU3)),"Sin dato",IF(AU3=0,((AW3-AT3)/AW3)*(POWER(-1,$H3)),IF(AU3&lt;0,1+(((AT3-AU3)*(POWER(-1,$H3)))/AU3),1-(((AT3-AU3)*(POWER(-1,$H3)))/AU3))))))</f>
        <v>NA</v>
      </c>
      <c r="AW3" s="20">
        <v>0.05</v>
      </c>
      <c r="AX3" s="18" t="str">
        <f>IF(AV3="NA","NA",IF(AV3="Sin dato","Sin dato",1-AV3))</f>
        <v>NA</v>
      </c>
      <c r="AY3" s="19" t="str">
        <f>IF(ISBLANK(AU3),"Sin meta",IF(AT3="NA","NA",IF(AX3&lt;=0,$J3,IF(AND(AX3&lt;=AW3,AX3&gt;0),($J3*(1-(AX3/AW3))),0))))</f>
        <v>NA</v>
      </c>
      <c r="AZ3" s="19" t="str">
        <f>IF(AH3="NA","No",IF(AH3="Sin dato","No",IF(AM3=$J3,"V",IF(AM3=0,"R","A"))))</f>
        <v>No</v>
      </c>
      <c r="BA3" s="20" t="str">
        <f>IF(AT3="NA","No",IF(AT3="Sin dato","No",IF(AY3=$J3,"V",IF(AY3=0,"R","A"))))</f>
        <v>No</v>
      </c>
      <c r="BB3" s="18" t="str">
        <f>IF(AZ3="No","No disponible",IF(BA3="No","No disponible",CONCATENATE(AZ3,"-",BA3)))</f>
        <v>No disponible</v>
      </c>
      <c r="BC3" s="18" t="str">
        <f>IF(BB3="No disponible","No disponible",IF(BA3=AZ3,"No varía",BB3))</f>
        <v>No disponible</v>
      </c>
      <c r="BD3" s="18" t="str">
        <f>IF(BC3="No disponible","No disponible",IF(BC3="No varía","No varía",IF(BA3="V","Mejora",IF(BA3="R","Empeora",IF(AZ3="R","Mejora","Empeora")))))</f>
        <v>No disponible</v>
      </c>
      <c r="BE3" s="28" t="b">
        <f>IF($J3&gt;0,BF3&lt;&gt;"NA")</f>
        <v>0</v>
      </c>
      <c r="BF3" s="27" t="s">
        <v>29</v>
      </c>
      <c r="BG3" s="18">
        <f>$K3</f>
        <v>0.92500000000000004</v>
      </c>
      <c r="BH3" s="18" t="str">
        <f>IF(BF3="NA","NA",IF(BF3="ND",0,IF(OR(BF3="Sin dato",ISBLANK(BG3)),"Sin dato",IF(BG3=0,((BI3-BF3)/BI3)*(POWER(-1,$H3)),IF(BG3&lt;0,1+(((BF3-BG3)*(POWER(-1,$H3)))/BG3),1-(((BF3-BG3)*(POWER(-1,$H3)))/BG3))))))</f>
        <v>NA</v>
      </c>
      <c r="BI3" s="20">
        <v>0.05</v>
      </c>
      <c r="BJ3" s="18" t="str">
        <f>IF(BH3="NA","NA",IF(BH3="Sin dato","Sin dato",1-BH3))</f>
        <v>NA</v>
      </c>
      <c r="BK3" s="19" t="str">
        <f>IF(ISBLANK(BG3),"Sin meta",IF(BF3="NA","NA",IF(BJ3&lt;=0,$J3,IF(AND(BJ3&lt;=BI3,BJ3&gt;0),($J3*(1-(BJ3/BI3))),0))))</f>
        <v>NA</v>
      </c>
      <c r="BL3" s="19" t="str">
        <f>IF(AT3="NA","No",IF(AT3="Sin dato","No",IF(AY3=$J3,"V",IF(AY3=0,"R","A"))))</f>
        <v>No</v>
      </c>
      <c r="BM3" s="20" t="str">
        <f>IF(BF3="NA","No",IF(BF3="Sin dato","No",IF(BK3=$J3,"V",IF(BK3=0,"R","A"))))</f>
        <v>No</v>
      </c>
      <c r="BN3" s="18" t="str">
        <f>IF(BL3="No","No disponible",IF(BM3="No","No disponible",CONCATENATE(BL3,"-",BM3)))</f>
        <v>No disponible</v>
      </c>
      <c r="BO3" s="18" t="str">
        <f>IF(BN3="No disponible","No disponible",IF(BM3=BL3,"No varía",BN3))</f>
        <v>No disponible</v>
      </c>
      <c r="BP3" s="18" t="str">
        <f>IF(BO3="No disponible","No disponible",IF(BO3="No varía","No varía",IF(BM3="V","Mejora",IF(BM3="R","Empeora",IF(BL3="R","Mejora","Empeora")))))</f>
        <v>No disponible</v>
      </c>
      <c r="BQ3" s="28" t="b">
        <f>IF($J3&gt;0,BR3&lt;&gt;"NA")</f>
        <v>0</v>
      </c>
      <c r="BR3" s="27" t="s">
        <v>29</v>
      </c>
      <c r="BS3" s="18">
        <f>$K3</f>
        <v>0.92500000000000004</v>
      </c>
      <c r="BT3" s="18" t="str">
        <f>IF(BR3="NA","NA",IF(BR3="ND",0,IF(OR(BR3="Sin dato",ISBLANK(BS3)),"Sin dato",IF(BS3=0,((BU3-BR3)/BU3)*(POWER(-1,$H3)),IF(BS3&lt;0,1+(((BR3-BS3)*(POWER(-1,$H3)))/BS3),1-(((BR3-BS3)*(POWER(-1,$H3)))/BS3))))))</f>
        <v>NA</v>
      </c>
      <c r="BU3" s="20">
        <v>0.05</v>
      </c>
      <c r="BV3" s="18" t="str">
        <f>IF(BT3="NA","NA",IF(BT3="Sin dato","Sin dato",1-BT3))</f>
        <v>NA</v>
      </c>
      <c r="BW3" s="19" t="str">
        <f>IF(ISBLANK(BS3),"Sin meta",IF(BR3="NA","NA",IF(BV3&lt;=0,$J3,IF(AND(BV3&lt;=BU3,BV3&gt;0),($J3*(1-(BV3/BU3))),0))))</f>
        <v>NA</v>
      </c>
      <c r="BX3" s="19" t="str">
        <f>IF(BF3="NA","No",IF(BF3="Sin dato","No",IF(BK3=$J3,"V",IF(BK3=0,"R","A"))))</f>
        <v>No</v>
      </c>
      <c r="BY3" s="20" t="str">
        <f>IF(BR3="NA","No",IF(BR3="Sin dato","No",IF(BW3=$J3,"V",IF(BW3=0,"R","A"))))</f>
        <v>No</v>
      </c>
      <c r="BZ3" s="18" t="str">
        <f>IF(BX3="No","No disponible",IF(BY3="No","No disponible",CONCATENATE(BX3,"-",BY3)))</f>
        <v>No disponible</v>
      </c>
      <c r="CA3" s="18" t="str">
        <f>IF(BZ3="No disponible","No disponible",IF(BY3=BX3,"No varía",BZ3))</f>
        <v>No disponible</v>
      </c>
      <c r="CB3" s="18" t="str">
        <f>IF(CA3="No disponible","No disponible",IF(CA3="No varía","No varía",IF(BY3="V","Mejora",IF(BY3="R","Empeora",IF(BX3="R","Mejora","Empeora")))))</f>
        <v>No disponible</v>
      </c>
      <c r="CC3" s="28" t="b">
        <f>IF($J3&gt;0,CD3&lt;&gt;"NA")</f>
        <v>0</v>
      </c>
      <c r="CD3" s="27" t="s">
        <v>29</v>
      </c>
      <c r="CE3" s="18">
        <f>$K3</f>
        <v>0.92500000000000004</v>
      </c>
      <c r="CF3" s="18" t="str">
        <f>IF(CD3="NA","NA",IF(CD3="ND",0,IF(OR(CD3="Sin dato",ISBLANK(CE3)),"Sin dato",IF(CE3=0,((CG3-CD3)/CG3)*(POWER(-1,$H3)),IF(CE3&lt;0,1+(((CD3-CE3)*(POWER(-1,$H3)))/CE3),1-(((CD3-CE3)*(POWER(-1,$H3)))/CE3))))))</f>
        <v>NA</v>
      </c>
      <c r="CG3" s="20">
        <v>0.05</v>
      </c>
      <c r="CH3" s="18" t="str">
        <f>IF(CF3="NA","NA",IF(CF3="Sin dato","Sin dato",1-CF3))</f>
        <v>NA</v>
      </c>
      <c r="CI3" s="19" t="str">
        <f>IF(ISBLANK(CE3),"Sin meta",IF(CD3="NA","NA",IF(CH3&lt;=0,$J3,IF(AND(CH3&lt;=CG3,CH3&gt;0),($J3*(1-(CH3/CG3))),0))))</f>
        <v>NA</v>
      </c>
      <c r="CJ3" s="19" t="str">
        <f>IF(BR3="NA","No",IF(BR3="Sin dato","No",IF(BW3=$J3,"V",IF(BW3=0,"R","A"))))</f>
        <v>No</v>
      </c>
      <c r="CK3" s="20" t="str">
        <f>IF(CD3="NA","No",IF(CD3="Sin dato","No",IF(CI3=$J3,"V",IF(CI3=0,"R","A"))))</f>
        <v>No</v>
      </c>
      <c r="CL3" s="18" t="str">
        <f>IF(CJ3="No","No disponible",IF(CK3="No","No disponible",CONCATENATE(CJ3,"-",CK3)))</f>
        <v>No disponible</v>
      </c>
      <c r="CM3" s="18" t="str">
        <f>IF(CL3="No disponible","No disponible",IF(CK3=CJ3,"No varía",CL3))</f>
        <v>No disponible</v>
      </c>
      <c r="CN3" s="18" t="str">
        <f>IF(CM3="No disponible","No disponible",IF(CM3="No varía","No varía",IF(CK3="V","Mejora",IF(CK3="R","Empeora",IF(CJ3="R","Mejora","Empeora")))))</f>
        <v>No disponible</v>
      </c>
      <c r="CO3" s="28" t="b">
        <f>IF($J3&gt;0,CP3&lt;&gt;"NA")</f>
        <v>0</v>
      </c>
      <c r="CP3" s="27" t="s">
        <v>29</v>
      </c>
      <c r="CQ3" s="18">
        <f>$K3</f>
        <v>0.92500000000000004</v>
      </c>
      <c r="CR3" s="18" t="str">
        <f>IF(CP3="NA","NA",IF(CP3="ND",0,IF(OR(CP3="Sin dato",ISBLANK(CQ3)),"Sin dato",IF(CQ3=0,((CS3-CP3)/CS3)*(POWER(-1,$H3)),IF(CQ3&lt;0,1+(((CP3-CQ3)*(POWER(-1,$H3)))/CQ3),1-(((CP3-CQ3)*(POWER(-1,$H3)))/CQ3))))))</f>
        <v>NA</v>
      </c>
      <c r="CS3" s="20">
        <v>0.05</v>
      </c>
      <c r="CT3" s="18" t="str">
        <f>IF(CR3="NA","NA",IF(CR3="Sin dato","Sin dato",1-CR3))</f>
        <v>NA</v>
      </c>
      <c r="CU3" s="19" t="str">
        <f>IF(ISBLANK(CQ3),"Sin meta",IF(CP3="NA","NA",IF(CT3&lt;=0,$J3,IF(AND(CT3&lt;=CS3,CT3&gt;0),($J3*(1-(CT3/CS3))),0))))</f>
        <v>NA</v>
      </c>
      <c r="CV3" s="19" t="str">
        <f>IF(CD3="NA","No",IF(CD3="Sin dato","No",IF(CI3=$J3,"V",IF(CI3=0,"R","A"))))</f>
        <v>No</v>
      </c>
      <c r="CW3" s="20" t="str">
        <f>IF(CP3="NA","No",IF(CP3="Sin dato","No",IF(CU3=$J3,"V",IF(CU3=0,"R","A"))))</f>
        <v>No</v>
      </c>
      <c r="CX3" s="18" t="str">
        <f>IF(CV3="No","No disponible",IF(CW3="No","No disponible",CONCATENATE(CV3,"-",CW3)))</f>
        <v>No disponible</v>
      </c>
      <c r="CY3" s="18" t="str">
        <f>IF(CX3="No disponible","No disponible",IF(CW3=CV3,"No varía",CX3))</f>
        <v>No disponible</v>
      </c>
      <c r="CZ3" s="18" t="str">
        <f>IF(CY3="No disponible","No disponible",IF(CY3="No varía","No varía",IF(CW3="V","Mejora",IF(CW3="R","Empeora",IF(CV3="R","Mejora","Empeora")))))</f>
        <v>No disponible</v>
      </c>
      <c r="DA3" s="28" t="b">
        <f>IF($J3&gt;0,DB3&lt;&gt;"NA")</f>
        <v>0</v>
      </c>
      <c r="DB3" s="27" t="s">
        <v>29</v>
      </c>
      <c r="DC3" s="18">
        <f>$K3</f>
        <v>0.92500000000000004</v>
      </c>
      <c r="DD3" s="18" t="str">
        <f>IF(DB3="NA","NA",IF(DB3="ND",0,IF(OR(DB3="Sin dato",ISBLANK(DC3)),"Sin dato",IF(DC3=0,((DE3-DB3)/DE3)*(POWER(-1,$H3)),IF(DC3&lt;0,1+(((DB3-DC3)*(POWER(-1,$H3)))/DC3),1-(((DB3-DC3)*(POWER(-1,$H3)))/DC3))))))</f>
        <v>NA</v>
      </c>
      <c r="DE3" s="20">
        <v>0.05</v>
      </c>
      <c r="DF3" s="18" t="str">
        <f>IF(DD3="NA","NA",IF(DD3="Sin dato","Sin dato",1-DD3))</f>
        <v>NA</v>
      </c>
      <c r="DG3" s="19" t="str">
        <f>IF(ISBLANK(DC3),"Sin meta",IF(DB3="NA","NA",IF(DF3&lt;=0,$J3,IF(AND(DF3&lt;=DE3,DF3&gt;0),($J3*(1-(DF3/DE3))),0))))</f>
        <v>NA</v>
      </c>
      <c r="DH3" s="19" t="str">
        <f>IF(CP3="NA","No",IF(CP3="Sin dato","No",IF(CU3=$J3,"V",IF(CU3=0,"R","A"))))</f>
        <v>No</v>
      </c>
      <c r="DI3" s="20" t="str">
        <f>IF(DB3="NA","No",IF(DB3="Sin dato","No",IF(DG3=$J3,"V",IF(DG3=0,"R","A"))))</f>
        <v>No</v>
      </c>
      <c r="DJ3" s="18" t="str">
        <f>IF(DH3="No","No disponible",IF(DI3="No","No disponible",CONCATENATE(DH3,"-",DI3)))</f>
        <v>No disponible</v>
      </c>
      <c r="DK3" s="18" t="str">
        <f>IF(DJ3="No disponible","No disponible",IF(DI3=DH3,"No varía",DJ3))</f>
        <v>No disponible</v>
      </c>
      <c r="DL3" s="18" t="str">
        <f>IF(DK3="No disponible","No disponible",IF(DK3="No varía","No varía",IF(DI3="V","Mejora",IF(DI3="R","Empeora",IF(DH3="R","Mejora","Empeora")))))</f>
        <v>No disponible</v>
      </c>
      <c r="DM3" s="28" t="b">
        <f>IF($J3&gt;0,DN3&lt;&gt;"NA")</f>
        <v>0</v>
      </c>
      <c r="DN3" s="27" t="s">
        <v>29</v>
      </c>
      <c r="DO3" s="18">
        <f>$K3</f>
        <v>0.92500000000000004</v>
      </c>
      <c r="DP3" s="18" t="str">
        <f>IF(DN3="NA","NA",IF(DN3="ND",0,IF(OR(DN3="Sin dato",ISBLANK(DO3)),"Sin dato",IF(DO3=0,((DQ3-DN3)/DQ3)*(POWER(-1,$H3)),IF(DO3&lt;0,1+(((DN3-DO3)*(POWER(-1,$H3)))/DO3),1-(((DN3-DO3)*(POWER(-1,$H3)))/DO3))))))</f>
        <v>NA</v>
      </c>
      <c r="DQ3" s="20">
        <v>0.05</v>
      </c>
      <c r="DR3" s="18" t="str">
        <f>IF(DP3="NA","NA",IF(DP3="Sin dato","Sin dato",1-DP3))</f>
        <v>NA</v>
      </c>
      <c r="DS3" s="19" t="str">
        <f>IF(ISBLANK(DO3),"Sin meta",IF(DN3="NA","NA",IF(DR3&lt;=0,$J3,IF(AND(DR3&lt;=DQ3,DR3&gt;0),($J3*(1-(DR3/DQ3))),0))))</f>
        <v>NA</v>
      </c>
      <c r="DT3" s="19" t="str">
        <f>IF(DB3="NA","No",IF(DB3="Sin dato","No",IF(DG3=$J3,"V",IF(DG3=0,"R","A"))))</f>
        <v>No</v>
      </c>
      <c r="DU3" s="20" t="str">
        <f>IF(DN3="NA","No",IF(DN3="Sin dato","No",IF(DS3=$J3,"V",IF(DS3=0,"R","A"))))</f>
        <v>No</v>
      </c>
      <c r="DV3" s="18" t="str">
        <f>IF(DT3="No","No disponible",IF(DU3="No","No disponible",CONCATENATE(DT3,"-",DU3)))</f>
        <v>No disponible</v>
      </c>
      <c r="DW3" s="18" t="str">
        <f>IF(DV3="No disponible","No disponible",IF(DU3=DT3,"No varía",DV3))</f>
        <v>No disponible</v>
      </c>
      <c r="DX3" s="18" t="str">
        <f>IF(DW3="No disponible","No disponible",IF(DW3="No varía","No varía",IF(DU3="V","Mejora",IF(DU3="R","Empeora",IF(DT3="R","Mejora","Empeora")))))</f>
        <v>No disponible</v>
      </c>
      <c r="DY3" s="28" t="b">
        <f>IF($J3&gt;0,DZ3&lt;&gt;"NA")</f>
        <v>0</v>
      </c>
      <c r="DZ3" s="27" t="s">
        <v>29</v>
      </c>
      <c r="EA3" s="18">
        <f>$K3</f>
        <v>0.92500000000000004</v>
      </c>
      <c r="EB3" s="18" t="str">
        <f>IF(DZ3="NA","NA",IF(DZ3="ND",0,IF(OR(DZ3="Sin dato",ISBLANK(EA3)),"Sin dato",IF(EA3=0,((EC3-DZ3)/EC3)*(POWER(-1,$H3)),IF(EA3&lt;0,1+(((DZ3-EA3)*(POWER(-1,$H3)))/EA3),1-(((DZ3-EA3)*(POWER(-1,$H3)))/EA3))))))</f>
        <v>NA</v>
      </c>
      <c r="EC3" s="20">
        <v>0.05</v>
      </c>
      <c r="ED3" s="18" t="str">
        <f>IF(EB3="NA","NA",IF(EB3="Sin dato","Sin dato",1-EB3))</f>
        <v>NA</v>
      </c>
      <c r="EE3" s="19" t="str">
        <f>IF(ISBLANK(EA3),"Sin meta",IF(DZ3="NA","NA",IF(ED3&lt;=0,$J3,IF(AND(ED3&lt;=EC3,ED3&gt;0),($J3*(1-(ED3/EC3))),0))))</f>
        <v>NA</v>
      </c>
      <c r="EF3" s="19" t="str">
        <f>IF(DN3="NA","No",IF(DN3="Sin dato","No",IF(DS3=$J3,"V",IF(DS3=0,"R","A"))))</f>
        <v>No</v>
      </c>
      <c r="EG3" s="20" t="str">
        <f>IF(DZ3="NA","No",IF(DZ3="Sin dato","No",IF(EE3=$J3,"V",IF(EE3=0,"R","A"))))</f>
        <v>No</v>
      </c>
      <c r="EH3" s="18" t="str">
        <f>IF(EF3="No","No disponible",IF(EG3="No","No disponible",CONCATENATE(EF3,"-",EG3)))</f>
        <v>No disponible</v>
      </c>
      <c r="EI3" s="18" t="str">
        <f>IF(EH3="No disponible","No disponible",IF(EG3=EF3,"No varía",EH3))</f>
        <v>No disponible</v>
      </c>
      <c r="EJ3" s="18" t="str">
        <f>IF(EI3="No disponible","No disponible",IF(EI3="No varía","No varía",IF(EG3="V","Mejora",IF(EG3="R","Empeora",IF(EF3="R","Mejora","Empeora")))))</f>
        <v>No disponible</v>
      </c>
      <c r="EK3" s="28" t="b">
        <f>IF($J3&gt;0,EL3&lt;&gt;"NA")</f>
        <v>1</v>
      </c>
      <c r="EL3" s="27" t="s">
        <v>28</v>
      </c>
      <c r="EM3" s="18">
        <f>$K3</f>
        <v>0.92500000000000004</v>
      </c>
      <c r="EN3" s="18" t="str">
        <f>IF(EL3="NA","NA",IF(EL3="ND",0,IF(OR(EL3="Sin dato",ISBLANK(EM3)),"Sin dato",IF(EM3=0,((EO3-EL3)/EO3)*(POWER(-1,$H3)),IF(EM3&lt;0,1+(((EL3-EM3)*(POWER(-1,$H3)))/EM3),1-(((EL3-EM3)*(POWER(-1,$H3)))/EM3))))))</f>
        <v>Sin dato</v>
      </c>
      <c r="EO3" s="20">
        <v>0.05</v>
      </c>
      <c r="EP3" s="18" t="str">
        <f>IF(EN3="NA","NA",IF(EN3="Sin dato","Sin dato",1-EN3))</f>
        <v>Sin dato</v>
      </c>
      <c r="EQ3" s="19">
        <f>IF(ISBLANK(EM3),"Sin meta",IF(EL3="NA","NA",IF(EP3&lt;=0,$J3,IF(AND(EP3&lt;=EO3,EP3&gt;0),($J3*(1-(EP3/EO3))),0))))</f>
        <v>0</v>
      </c>
      <c r="ER3" s="19" t="str">
        <f>IF(DZ3="NA","No",IF(DZ3="Sin dato","No",IF(EE3=$J3,"V",IF(EE3=0,"R","A"))))</f>
        <v>No</v>
      </c>
      <c r="ES3" s="20" t="str">
        <f>IF(EL3="NA","No",IF(EL3="Sin dato","No",IF(EQ3=$J3,"V",IF(EQ3=0,"R","A"))))</f>
        <v>No</v>
      </c>
      <c r="ET3" s="18" t="str">
        <f>IF(ER3="No","No disponible",IF(ES3="No","No disponible",CONCATENATE(ER3,"-",ES3)))</f>
        <v>No disponible</v>
      </c>
      <c r="EU3" s="18" t="str">
        <f>IF(ET3="No disponible","No disponible",IF(ES3=ER3,"No varía",ET3))</f>
        <v>No disponible</v>
      </c>
      <c r="EV3" s="18" t="str">
        <f>IF(EU3="No disponible","No disponible",IF(EU3="No varía","No varía",IF(ES3="V","Mejora",IF(ES3="R","Empeora",IF(ER3="R","Mejora","Empeora")))))</f>
        <v>No disponible</v>
      </c>
      <c r="EW3" s="18"/>
      <c r="EX3" s="25" t="str">
        <f>IF(EL3="NA","NA",IF(EL3="ND","GC0",IF(EL3="Sin dato",IF(DZ3="NA","NA",IF(DZ3="ND","GC0",IF(DZ3="Sin dato",IF(DN3="NA","NA",IF(DN3="ND","GC0",IF(DN3="Sin dato",IF(DB3="NA","NA",IF(DB3="ND","GC0",IF(DB3="Sin dato",IF(CP3="NA","NA",IF(CP3="ND","GC0",IF(CP3="Sin dato",IF(CD3="NA","NA",IF(CD3="ND","GC0",IF(CD3="Sin dato",IF(BR3="NA","NA",IF(BR3="ND","GC0",IF(BR3="Sin dato",IF(BF3="NA","NA",IF(BF3="ND","GC0",IF(BF3="Sin dato",IF(AT3="NA","NA",IF(AT3="ND","GC0",IF(AT3="Sin dato",IF(AH3="NA","NA",IF(AH3="ND","GC0",IF(AH3="Sin dato",IF(V3="NA","No evaluable",IF(V3="Sin dato", IF(N3="Sin dato", IF(($B$58-$B$71)&gt;($I3),"GC0",  "No evaluable"))))))))))))))))))))))))))))))))))</f>
        <v>NA</v>
      </c>
      <c r="EY3" s="1">
        <f>SUMIFS(J3:J50,EX3:EX50,"FALSO")+SUMIFS(J3:J50,EX3:EX50,"GC0")</f>
        <v>95.6</v>
      </c>
      <c r="EZ3" s="2" t="b">
        <f>IF(EX3="GC0",0,IF(EX3=FALSE,IF(EL3="Sin dato",IF(DZ3="Sin dato",IF(DN3="Sin dato",IF(DB3="Sin dato",IF(CP3="Sin dato",IF(CD3="Sin dato",IF(BR3="Sin dato",IF(BF3="Sin dato",IF(AT3="Sin dato",IF(AH3="Sin dato",IF(V3="Sin dato",IF(N3="Sin dato",0,S3),AA3),AM3),AY3),BK3),BW3),CI3),CU3),DG3),DS3),EE3),EQ3)))</f>
        <v>0</v>
      </c>
      <c r="FA3" s="76">
        <f>SUM(EZ3:EZ50)</f>
        <v>40.596578273557256</v>
      </c>
      <c r="FB3" s="1">
        <f>SUMIFS(J3:J11,EX3:EX11,"FALSO")+SUMIFS(J3:J11,EX3:EX11,"GC0")</f>
        <v>14</v>
      </c>
      <c r="FC3" s="1">
        <f>SUMIFS(J12:J30,EX12:EX30,"FALSO")+SUMIFS(J12:J30,EX12:EX30,"GC0")</f>
        <v>29.6</v>
      </c>
      <c r="FD3" s="1">
        <f>SUMIFS(J31:J50,EX31:EX50,"FALSO")+SUMIFS(J31:J50,EX31:EX50,"GC0")</f>
        <v>52</v>
      </c>
      <c r="FE3" s="24">
        <f>IF(EZ3=FALSE,0,IF(EZ3="GC0",0,EZ3))</f>
        <v>0</v>
      </c>
      <c r="FH3" s="23" t="b">
        <f>IF($J3&gt;0,FI3&lt;&gt;"NA")</f>
        <v>0</v>
      </c>
      <c r="FI3" s="38" t="str">
        <f>IF(EL3="Sin dato",IF(DZ3="Sin dato",IF(DN3="Sin dato",IF(DB3="Sin dato",IF(CP3="Sin dato",IF(CD3="Sin dato",IF(BR3="Sin dato",IF(BF3="Sin dato",IF(AT3="Sin dato",IF(AH3="Sin dato",IF(V3="Sin dato",IF(N3="Sin dato","Sin dato",N3),V3),AH3),AT3),BF3),BR3),CD3),CP3),DB3),DN3),DZ3),EL3)</f>
        <v>NA</v>
      </c>
      <c r="FJ3" s="18">
        <f>IF(FI3="NA",$K3,IF(FI3="Sin dato",$K3,IF(FK3="Diciembre",$EM3,IF(FK3="Noviembre",$EA3,IF(FK3="Octubre",$DO3,IF(FK3="Septiembre",$DC3,IF(FK3="Agosto",$CQ3,IF(FK3="Julio",$CE3,IF(FK3="Junio",$BS3,IF(FK3="Mayo",$BG3,IF(FK3="Abril",$AU3,IF(FK3="Marzo",$AI3,IF(FK3="Febrero",$W3,IF(FK3="Enero",$O3,$K3))))))))))))))</f>
        <v>0.92500000000000004</v>
      </c>
      <c r="FK3" s="18" t="str">
        <f>IF(FI3="NA","NA",IF(EL3="Sin dato",IF(DZ3="Sin dato",IF(DN3="Sin dato",IF(DB3="Sin dato",IF(CP3="Sin dato",IF(CD3="Sin dato",IF(BR3="Sin dato",IF(BF3="Sin dato",IF(AT3="Sin dato",IF(AH3="Sin dato",IF(V3="Sin dato",IF(N3="Sin dato","Sin dato","Enero"),"Febrero"),"Marzo"),"Abril"),"Mayo"),"Junio"),"Julio"),"Agosto"),"Septiembre"),"Octubre"),"Noviembre"),"Diciembre"))</f>
        <v>NA</v>
      </c>
      <c r="FL3" s="18" t="str">
        <f>IF(FI3="NA","NA",IF(FI3="ND",0,IF(OR(FI3="Sin dato",ISBLANK(FJ3)),"Sin dato",IF(FJ3=0,((FM3-FI3)/FM3)*(POWER(-1, $H3)),IF(FJ3&lt;0,1+(((FI3-FJ3)*(POWER(-1, $H3)))/FJ3),1-(((FI3-FJ3)*(POWER(-1, $H3)))/FJ3))))))</f>
        <v>NA</v>
      </c>
      <c r="FM3" s="20">
        <f>$EO3</f>
        <v>0.05</v>
      </c>
      <c r="FN3" s="18" t="str">
        <f>IF(FL3="NA","NA",IF(FL3="Sin dato","Sin dato",1-FL3))</f>
        <v>NA</v>
      </c>
      <c r="FO3" s="19" t="str">
        <f>IF(ISBLANK(FJ3),"Sin meta",IF(FI3="NA","NA",IF(FN3&lt;=0,$J3,IF(AND(FN3&lt;=FM3,FN3&gt;0),($J3*(1-(FN3/FM3))),0))))</f>
        <v>NA</v>
      </c>
      <c r="FP3" s="18"/>
    </row>
    <row r="4" spans="1:172" ht="45" customHeight="1" x14ac:dyDescent="0.25">
      <c r="A4" s="75"/>
      <c r="B4" s="63"/>
      <c r="C4" s="54" t="s">
        <v>144</v>
      </c>
      <c r="D4" s="33"/>
      <c r="E4" s="34" t="s">
        <v>143</v>
      </c>
      <c r="F4" s="33" t="s">
        <v>142</v>
      </c>
      <c r="G4" s="33" t="s">
        <v>49</v>
      </c>
      <c r="H4" s="32">
        <v>1</v>
      </c>
      <c r="I4" s="32">
        <v>30</v>
      </c>
      <c r="J4" s="31">
        <v>2</v>
      </c>
      <c r="K4" s="18">
        <v>0.98064841071428577</v>
      </c>
      <c r="L4" s="28">
        <f>IF(N4&lt;&gt;"NA",IF(N4&lt;&gt;"Sin dato",1,0),0)</f>
        <v>0</v>
      </c>
      <c r="M4" s="28" t="b">
        <f>IF($J4&gt;0,N4&lt;&gt;"NA")</f>
        <v>0</v>
      </c>
      <c r="N4" s="27" t="s">
        <v>29</v>
      </c>
      <c r="O4" s="18">
        <f>$K4</f>
        <v>0.98064841071428577</v>
      </c>
      <c r="P4" s="18" t="str">
        <f>IF(N4="NA","NA",IF(N4="ND",0,IF(OR(N4="Sin dato",ISBLANK(O4)),"Sin dato",IF(O4=0,((Q4-N4)/Q4)*(POWER(-1, H4)),IF(O4&lt;0,1+(((N4-O4)*(POWER(-1, H4)))/O4),1-(((N4-O4)*(POWER(-1, H4)))/O4))))))</f>
        <v>NA</v>
      </c>
      <c r="Q4" s="20">
        <v>0.06</v>
      </c>
      <c r="R4" s="18" t="str">
        <f>IF(P4="NA","NA",IF(P4="Sin dato","Sin dato",1-P4))</f>
        <v>NA</v>
      </c>
      <c r="S4" s="19" t="str">
        <f>IF(ISBLANK(O4),"Sin meta",IF(N4="NA","NA",IF(R4&lt;=0,J4,IF(AND(R4&lt;=Q4,R4&gt;0),(J4*(1-(R4/Q4))),0))))</f>
        <v>NA</v>
      </c>
      <c r="T4" s="20" t="str">
        <f>IF(N4="NA","No",IF(N4="Sin dato","No",IF(S4=$J4,"V",IF(S4=0,"R","A"))))</f>
        <v>No</v>
      </c>
      <c r="U4" s="28" t="b">
        <f>IF($J4&gt;0,V4&lt;&gt;"NA")</f>
        <v>0</v>
      </c>
      <c r="V4" s="27" t="s">
        <v>29</v>
      </c>
      <c r="W4" s="18">
        <f>$K4</f>
        <v>0.98064841071428577</v>
      </c>
      <c r="X4" s="18" t="str">
        <f>IF(V4="NA","NA",IF(V4="ND",0,IF(OR(V4="Sin dato",ISBLANK(W4)),"Sin dato",IF(W4=0,((Y4-V4)/Y4)*(POWER(-1,$H4)),IF(W4&lt;0,1+(((V4-W4)*(POWER(-1,$H4)))/W4),1-(((V4-W4)*(POWER(-1,$H4)))/W4))))))</f>
        <v>NA</v>
      </c>
      <c r="Y4" s="20">
        <v>0.06</v>
      </c>
      <c r="Z4" s="18" t="str">
        <f>IF(X4="NA","NA",IF(X4="Sin dato","Sin dato",1-X4))</f>
        <v>NA</v>
      </c>
      <c r="AA4" s="19" t="str">
        <f>IF(ISBLANK(W4),"Sin meta",IF(V4="NA","NA",IF(Z4&lt;=0,$J4,IF(AND(Z4&lt;=Y4,Z4&gt;0),($J4*(1-(Z4/Y4))),0))))</f>
        <v>NA</v>
      </c>
      <c r="AB4" s="19" t="str">
        <f>IF(N4="NA","No",IF(N4="Sin dato","No",IF(S4=$J4,"V",IF(S4=0,"R","A"))))</f>
        <v>No</v>
      </c>
      <c r="AC4" s="20" t="str">
        <f>IF(V4="NA","No",IF(V4="Sin dato","No",IF(AA4=$J4,"V",IF(AA4=0,"R","A"))))</f>
        <v>No</v>
      </c>
      <c r="AD4" s="18" t="str">
        <f>IF(AB4="No","No disponible",IF(AC4="No","No disponible",CONCATENATE(AB4,"-",AC4)))</f>
        <v>No disponible</v>
      </c>
      <c r="AE4" s="18" t="str">
        <f>IF(AD4="No disponible","No disponible",IF(AC4=AB4,"No varía",AD4))</f>
        <v>No disponible</v>
      </c>
      <c r="AF4" s="18" t="str">
        <f>IF(AE4="No disponible","No disponible",IF(AE4="No varía","No varía",IF(AC4="V","Mejora",IF(AC4="R","Empeora",IF(AB4="R","Mejora","Empeora")))))</f>
        <v>No disponible</v>
      </c>
      <c r="AG4" s="28" t="b">
        <f>IF($J4&gt;0,AH4&lt;&gt;"NA")</f>
        <v>0</v>
      </c>
      <c r="AH4" s="27" t="s">
        <v>29</v>
      </c>
      <c r="AI4" s="18">
        <f>$K4</f>
        <v>0.98064841071428577</v>
      </c>
      <c r="AJ4" s="18" t="str">
        <f>IF(AH4="NA","NA",IF(AH4="ND",0,IF(OR(AH4="Sin dato",ISBLANK(AI4)),"Sin dato",IF(AI4=0,((AK4-AH4)/AK4)*(POWER(-1,$H4)),IF(AI4&lt;0,1+(((AH4-AI4)*(POWER(-1,$H4)))/AI4),1-(((AH4-AI4)*(POWER(-1,$H4)))/AI4))))))</f>
        <v>NA</v>
      </c>
      <c r="AK4" s="20">
        <v>0.06</v>
      </c>
      <c r="AL4" s="18" t="str">
        <f>IF(AJ4="NA","NA",IF(AJ4="Sin dato","Sin dato",1-AJ4))</f>
        <v>NA</v>
      </c>
      <c r="AM4" s="19" t="str">
        <f>IF(ISBLANK(AI4),"Sin meta",IF(AH4="NA","NA",IF(AL4&lt;=0,$J4,IF(AND(AL4&lt;=AK4,AL4&gt;0),($J4*(1-(AL4/AK4))),0))))</f>
        <v>NA</v>
      </c>
      <c r="AN4" s="19" t="str">
        <f>IF(V4="NA","No",IF(V4="Sin dato","No",IF(AA4=$J4,"V",IF(AA4=0,"R","A"))))</f>
        <v>No</v>
      </c>
      <c r="AO4" s="20" t="str">
        <f>IF(AH4="NA","No",IF(AH4="Sin dato","No",IF(AM4=$J4,"V",IF(AM4=0,"R","A"))))</f>
        <v>No</v>
      </c>
      <c r="AP4" s="18" t="str">
        <f>IF(AN4="No","No disponible",IF(AO4="No","No disponible",CONCATENATE(AN4,"-",AO4)))</f>
        <v>No disponible</v>
      </c>
      <c r="AQ4" s="18" t="str">
        <f>IF(AP4="No disponible","No disponible",IF(AO4=AN4,"No varía",AP4))</f>
        <v>No disponible</v>
      </c>
      <c r="AR4" s="18" t="str">
        <f>IF(AQ4="No disponible","No disponible",IF(AQ4="No varía","No varía",IF(AO4="V","Mejora",IF(AO4="R","Empeora",IF(AN4="R","Mejora","Empeora")))))</f>
        <v>No disponible</v>
      </c>
      <c r="AS4" s="28" t="b">
        <f>IF($J4&gt;0,AT4&lt;&gt;"NA")</f>
        <v>0</v>
      </c>
      <c r="AT4" s="27" t="s">
        <v>29</v>
      </c>
      <c r="AU4" s="18">
        <f>$K4</f>
        <v>0.98064841071428577</v>
      </c>
      <c r="AV4" s="18" t="str">
        <f>IF(AT4="NA","NA",IF(AT4="ND",0,IF(OR(AT4="Sin dato",ISBLANK(AU4)),"Sin dato",IF(AU4=0,((AW4-AT4)/AW4)*(POWER(-1,$H4)),IF(AU4&lt;0,1+(((AT4-AU4)*(POWER(-1,$H4)))/AU4),1-(((AT4-AU4)*(POWER(-1,$H4)))/AU4))))))</f>
        <v>NA</v>
      </c>
      <c r="AW4" s="20">
        <v>0.06</v>
      </c>
      <c r="AX4" s="18" t="str">
        <f>IF(AV4="NA","NA",IF(AV4="Sin dato","Sin dato",1-AV4))</f>
        <v>NA</v>
      </c>
      <c r="AY4" s="19" t="str">
        <f>IF(ISBLANK(AU4),"Sin meta",IF(AT4="NA","NA",IF(AX4&lt;=0,$J4,IF(AND(AX4&lt;=AW4,AX4&gt;0),($J4*(1-(AX4/AW4))),0))))</f>
        <v>NA</v>
      </c>
      <c r="AZ4" s="19" t="str">
        <f>IF(AH4="NA","No",IF(AH4="Sin dato","No",IF(AM4=$J4,"V",IF(AM4=0,"R","A"))))</f>
        <v>No</v>
      </c>
      <c r="BA4" s="20" t="str">
        <f>IF(AT4="NA","No",IF(AT4="Sin dato","No",IF(AY4=$J4,"V",IF(AY4=0,"R","A"))))</f>
        <v>No</v>
      </c>
      <c r="BB4" s="18" t="str">
        <f>IF(AZ4="No","No disponible",IF(BA4="No","No disponible",CONCATENATE(AZ4,"-",BA4)))</f>
        <v>No disponible</v>
      </c>
      <c r="BC4" s="18" t="str">
        <f>IF(BB4="No disponible","No disponible",IF(BA4=AZ4,"No varía",BB4))</f>
        <v>No disponible</v>
      </c>
      <c r="BD4" s="18" t="str">
        <f>IF(BC4="No disponible","No disponible",IF(BC4="No varía","No varía",IF(BA4="V","Mejora",IF(BA4="R","Empeora",IF(AZ4="R","Mejora","Empeora")))))</f>
        <v>No disponible</v>
      </c>
      <c r="BE4" s="28" t="b">
        <f>IF($J4&gt;0,BF4&lt;&gt;"NA")</f>
        <v>0</v>
      </c>
      <c r="BF4" s="27" t="s">
        <v>29</v>
      </c>
      <c r="BG4" s="18">
        <f>$K4</f>
        <v>0.98064841071428577</v>
      </c>
      <c r="BH4" s="18" t="str">
        <f>IF(BF4="NA","NA",IF(BF4="ND",0,IF(OR(BF4="Sin dato",ISBLANK(BG4)),"Sin dato",IF(BG4=0,((BI4-BF4)/BI4)*(POWER(-1,$H4)),IF(BG4&lt;0,1+(((BF4-BG4)*(POWER(-1,$H4)))/BG4),1-(((BF4-BG4)*(POWER(-1,$H4)))/BG4))))))</f>
        <v>NA</v>
      </c>
      <c r="BI4" s="20">
        <v>0.06</v>
      </c>
      <c r="BJ4" s="18" t="str">
        <f>IF(BH4="NA","NA",IF(BH4="Sin dato","Sin dato",1-BH4))</f>
        <v>NA</v>
      </c>
      <c r="BK4" s="19" t="str">
        <f>IF(ISBLANK(BG4),"Sin meta",IF(BF4="NA","NA",IF(BJ4&lt;=0,$J4,IF(AND(BJ4&lt;=BI4,BJ4&gt;0),($J4*(1-(BJ4/BI4))),0))))</f>
        <v>NA</v>
      </c>
      <c r="BL4" s="19" t="str">
        <f>IF(AT4="NA","No",IF(AT4="Sin dato","No",IF(AY4=$J4,"V",IF(AY4=0,"R","A"))))</f>
        <v>No</v>
      </c>
      <c r="BM4" s="20" t="str">
        <f>IF(BF4="NA","No",IF(BF4="Sin dato","No",IF(BK4=$J4,"V",IF(BK4=0,"R","A"))))</f>
        <v>No</v>
      </c>
      <c r="BN4" s="18" t="str">
        <f>IF(BL4="No","No disponible",IF(BM4="No","No disponible",CONCATENATE(BL4,"-",BM4)))</f>
        <v>No disponible</v>
      </c>
      <c r="BO4" s="18" t="str">
        <f>IF(BN4="No disponible","No disponible",IF(BM4=BL4,"No varía",BN4))</f>
        <v>No disponible</v>
      </c>
      <c r="BP4" s="18" t="str">
        <f>IF(BO4="No disponible","No disponible",IF(BO4="No varía","No varía",IF(BM4="V","Mejora",IF(BM4="R","Empeora",IF(BL4="R","Mejora","Empeora")))))</f>
        <v>No disponible</v>
      </c>
      <c r="BQ4" s="28" t="b">
        <f>IF($J4&gt;0,BR4&lt;&gt;"NA")</f>
        <v>0</v>
      </c>
      <c r="BR4" s="27" t="s">
        <v>29</v>
      </c>
      <c r="BS4" s="18">
        <f>$K4</f>
        <v>0.98064841071428577</v>
      </c>
      <c r="BT4" s="18" t="str">
        <f>IF(BR4="NA","NA",IF(BR4="ND",0,IF(OR(BR4="Sin dato",ISBLANK(BS4)),"Sin dato",IF(BS4=0,((BU4-BR4)/BU4)*(POWER(-1,$H4)),IF(BS4&lt;0,1+(((BR4-BS4)*(POWER(-1,$H4)))/BS4),1-(((BR4-BS4)*(POWER(-1,$H4)))/BS4))))))</f>
        <v>NA</v>
      </c>
      <c r="BU4" s="20">
        <v>0.06</v>
      </c>
      <c r="BV4" s="18" t="str">
        <f>IF(BT4="NA","NA",IF(BT4="Sin dato","Sin dato",1-BT4))</f>
        <v>NA</v>
      </c>
      <c r="BW4" s="19" t="str">
        <f>IF(ISBLANK(BS4),"Sin meta",IF(BR4="NA","NA",IF(BV4&lt;=0,$J4,IF(AND(BV4&lt;=BU4,BV4&gt;0),($J4*(1-(BV4/BU4))),0))))</f>
        <v>NA</v>
      </c>
      <c r="BX4" s="19" t="str">
        <f>IF(BF4="NA","No",IF(BF4="Sin dato","No",IF(BK4=$J4,"V",IF(BK4=0,"R","A"))))</f>
        <v>No</v>
      </c>
      <c r="BY4" s="20" t="str">
        <f>IF(BR4="NA","No",IF(BR4="Sin dato","No",IF(BW4=$J4,"V",IF(BW4=0,"R","A"))))</f>
        <v>No</v>
      </c>
      <c r="BZ4" s="18" t="str">
        <f>IF(BX4="No","No disponible",IF(BY4="No","No disponible",CONCATENATE(BX4,"-",BY4)))</f>
        <v>No disponible</v>
      </c>
      <c r="CA4" s="18" t="str">
        <f>IF(BZ4="No disponible","No disponible",IF(BY4=BX4,"No varía",BZ4))</f>
        <v>No disponible</v>
      </c>
      <c r="CB4" s="18" t="str">
        <f>IF(CA4="No disponible","No disponible",IF(CA4="No varía","No varía",IF(BY4="V","Mejora",IF(BY4="R","Empeora",IF(BX4="R","Mejora","Empeora")))))</f>
        <v>No disponible</v>
      </c>
      <c r="CC4" s="28" t="b">
        <f>IF($J4&gt;0,CD4&lt;&gt;"NA")</f>
        <v>0</v>
      </c>
      <c r="CD4" s="27" t="s">
        <v>29</v>
      </c>
      <c r="CE4" s="18">
        <f>$K4</f>
        <v>0.98064841071428577</v>
      </c>
      <c r="CF4" s="18" t="str">
        <f>IF(CD4="NA","NA",IF(CD4="ND",0,IF(OR(CD4="Sin dato",ISBLANK(CE4)),"Sin dato",IF(CE4=0,((CG4-CD4)/CG4)*(POWER(-1,$H4)),IF(CE4&lt;0,1+(((CD4-CE4)*(POWER(-1,$H4)))/CE4),1-(((CD4-CE4)*(POWER(-1,$H4)))/CE4))))))</f>
        <v>NA</v>
      </c>
      <c r="CG4" s="20">
        <v>0.06</v>
      </c>
      <c r="CH4" s="18" t="str">
        <f>IF(CF4="NA","NA",IF(CF4="Sin dato","Sin dato",1-CF4))</f>
        <v>NA</v>
      </c>
      <c r="CI4" s="19" t="str">
        <f>IF(ISBLANK(CE4),"Sin meta",IF(CD4="NA","NA",IF(CH4&lt;=0,$J4,IF(AND(CH4&lt;=CG4,CH4&gt;0),($J4*(1-(CH4/CG4))),0))))</f>
        <v>NA</v>
      </c>
      <c r="CJ4" s="19" t="str">
        <f>IF(BR4="NA","No",IF(BR4="Sin dato","No",IF(BW4=$J4,"V",IF(BW4=0,"R","A"))))</f>
        <v>No</v>
      </c>
      <c r="CK4" s="20" t="str">
        <f>IF(CD4="NA","No",IF(CD4="Sin dato","No",IF(CI4=$J4,"V",IF(CI4=0,"R","A"))))</f>
        <v>No</v>
      </c>
      <c r="CL4" s="18" t="str">
        <f>IF(CJ4="No","No disponible",IF(CK4="No","No disponible",CONCATENATE(CJ4,"-",CK4)))</f>
        <v>No disponible</v>
      </c>
      <c r="CM4" s="18" t="str">
        <f>IF(CL4="No disponible","No disponible",IF(CK4=CJ4,"No varía",CL4))</f>
        <v>No disponible</v>
      </c>
      <c r="CN4" s="18" t="str">
        <f>IF(CM4="No disponible","No disponible",IF(CM4="No varía","No varía",IF(CK4="V","Mejora",IF(CK4="R","Empeora",IF(CJ4="R","Mejora","Empeora")))))</f>
        <v>No disponible</v>
      </c>
      <c r="CO4" s="28" t="b">
        <f>IF($J4&gt;0,CP4&lt;&gt;"NA")</f>
        <v>0</v>
      </c>
      <c r="CP4" s="27" t="s">
        <v>29</v>
      </c>
      <c r="CQ4" s="18">
        <f>$K4</f>
        <v>0.98064841071428577</v>
      </c>
      <c r="CR4" s="18" t="str">
        <f>IF(CP4="NA","NA",IF(CP4="ND",0,IF(OR(CP4="Sin dato",ISBLANK(CQ4)),"Sin dato",IF(CQ4=0,((CS4-CP4)/CS4)*(POWER(-1,$H4)),IF(CQ4&lt;0,1+(((CP4-CQ4)*(POWER(-1,$H4)))/CQ4),1-(((CP4-CQ4)*(POWER(-1,$H4)))/CQ4))))))</f>
        <v>NA</v>
      </c>
      <c r="CS4" s="20">
        <v>0.06</v>
      </c>
      <c r="CT4" s="18" t="str">
        <f>IF(CR4="NA","NA",IF(CR4="Sin dato","Sin dato",1-CR4))</f>
        <v>NA</v>
      </c>
      <c r="CU4" s="19" t="str">
        <f>IF(ISBLANK(CQ4),"Sin meta",IF(CP4="NA","NA",IF(CT4&lt;=0,$J4,IF(AND(CT4&lt;=CS4,CT4&gt;0),($J4*(1-(CT4/CS4))),0))))</f>
        <v>NA</v>
      </c>
      <c r="CV4" s="19" t="str">
        <f>IF(CD4="NA","No",IF(CD4="Sin dato","No",IF(CI4=$J4,"V",IF(CI4=0,"R","A"))))</f>
        <v>No</v>
      </c>
      <c r="CW4" s="20" t="str">
        <f>IF(CP4="NA","No",IF(CP4="Sin dato","No",IF(CU4=$J4,"V",IF(CU4=0,"R","A"))))</f>
        <v>No</v>
      </c>
      <c r="CX4" s="18" t="str">
        <f>IF(CV4="No","No disponible",IF(CW4="No","No disponible",CONCATENATE(CV4,"-",CW4)))</f>
        <v>No disponible</v>
      </c>
      <c r="CY4" s="18" t="str">
        <f>IF(CX4="No disponible","No disponible",IF(CW4=CV4,"No varía",CX4))</f>
        <v>No disponible</v>
      </c>
      <c r="CZ4" s="18" t="str">
        <f>IF(CY4="No disponible","No disponible",IF(CY4="No varía","No varía",IF(CW4="V","Mejora",IF(CW4="R","Empeora",IF(CV4="R","Mejora","Empeora")))))</f>
        <v>No disponible</v>
      </c>
      <c r="DA4" s="28" t="b">
        <f>IF($J4&gt;0,DB4&lt;&gt;"NA")</f>
        <v>0</v>
      </c>
      <c r="DB4" s="27" t="s">
        <v>29</v>
      </c>
      <c r="DC4" s="18">
        <f>$K4</f>
        <v>0.98064841071428577</v>
      </c>
      <c r="DD4" s="18" t="str">
        <f>IF(DB4="NA","NA",IF(DB4="ND",0,IF(OR(DB4="Sin dato",ISBLANK(DC4)),"Sin dato",IF(DC4=0,((DE4-DB4)/DE4)*(POWER(-1,$H4)),IF(DC4&lt;0,1+(((DB4-DC4)*(POWER(-1,$H4)))/DC4),1-(((DB4-DC4)*(POWER(-1,$H4)))/DC4))))))</f>
        <v>NA</v>
      </c>
      <c r="DE4" s="20">
        <v>0.06</v>
      </c>
      <c r="DF4" s="18" t="str">
        <f>IF(DD4="NA","NA",IF(DD4="Sin dato","Sin dato",1-DD4))</f>
        <v>NA</v>
      </c>
      <c r="DG4" s="19" t="str">
        <f>IF(ISBLANK(DC4),"Sin meta",IF(DB4="NA","NA",IF(DF4&lt;=0,$J4,IF(AND(DF4&lt;=DE4,DF4&gt;0),($J4*(1-(DF4/DE4))),0))))</f>
        <v>NA</v>
      </c>
      <c r="DH4" s="19" t="str">
        <f>IF(CP4="NA","No",IF(CP4="Sin dato","No",IF(CU4=$J4,"V",IF(CU4=0,"R","A"))))</f>
        <v>No</v>
      </c>
      <c r="DI4" s="20" t="str">
        <f>IF(DB4="NA","No",IF(DB4="Sin dato","No",IF(DG4=$J4,"V",IF(DG4=0,"R","A"))))</f>
        <v>No</v>
      </c>
      <c r="DJ4" s="18" t="str">
        <f>IF(DH4="No","No disponible",IF(DI4="No","No disponible",CONCATENATE(DH4,"-",DI4)))</f>
        <v>No disponible</v>
      </c>
      <c r="DK4" s="18" t="str">
        <f>IF(DJ4="No disponible","No disponible",IF(DI4=DH4,"No varía",DJ4))</f>
        <v>No disponible</v>
      </c>
      <c r="DL4" s="18" t="str">
        <f>IF(DK4="No disponible","No disponible",IF(DK4="No varía","No varía",IF(DI4="V","Mejora",IF(DI4="R","Empeora",IF(DH4="R","Mejora","Empeora")))))</f>
        <v>No disponible</v>
      </c>
      <c r="DM4" s="28" t="b">
        <f>IF($J4&gt;0,DN4&lt;&gt;"NA")</f>
        <v>0</v>
      </c>
      <c r="DN4" s="27" t="s">
        <v>29</v>
      </c>
      <c r="DO4" s="18">
        <f>$K4</f>
        <v>0.98064841071428577</v>
      </c>
      <c r="DP4" s="18" t="str">
        <f>IF(DN4="NA","NA",IF(DN4="ND",0,IF(OR(DN4="Sin dato",ISBLANK(DO4)),"Sin dato",IF(DO4=0,((DQ4-DN4)/DQ4)*(POWER(-1,$H4)),IF(DO4&lt;0,1+(((DN4-DO4)*(POWER(-1,$H4)))/DO4),1-(((DN4-DO4)*(POWER(-1,$H4)))/DO4))))))</f>
        <v>NA</v>
      </c>
      <c r="DQ4" s="20">
        <v>0.06</v>
      </c>
      <c r="DR4" s="18" t="str">
        <f>IF(DP4="NA","NA",IF(DP4="Sin dato","Sin dato",1-DP4))</f>
        <v>NA</v>
      </c>
      <c r="DS4" s="19" t="str">
        <f>IF(ISBLANK(DO4),"Sin meta",IF(DN4="NA","NA",IF(DR4&lt;=0,$J4,IF(AND(DR4&lt;=DQ4,DR4&gt;0),($J4*(1-(DR4/DQ4))),0))))</f>
        <v>NA</v>
      </c>
      <c r="DT4" s="19" t="str">
        <f>IF(DB4="NA","No",IF(DB4="Sin dato","No",IF(DG4=$J4,"V",IF(DG4=0,"R","A"))))</f>
        <v>No</v>
      </c>
      <c r="DU4" s="20" t="str">
        <f>IF(DN4="NA","No",IF(DN4="Sin dato","No",IF(DS4=$J4,"V",IF(DS4=0,"R","A"))))</f>
        <v>No</v>
      </c>
      <c r="DV4" s="18" t="str">
        <f>IF(DT4="No","No disponible",IF(DU4="No","No disponible",CONCATENATE(DT4,"-",DU4)))</f>
        <v>No disponible</v>
      </c>
      <c r="DW4" s="18" t="str">
        <f>IF(DV4="No disponible","No disponible",IF(DU4=DT4,"No varía",DV4))</f>
        <v>No disponible</v>
      </c>
      <c r="DX4" s="18" t="str">
        <f>IF(DW4="No disponible","No disponible",IF(DW4="No varía","No varía",IF(DU4="V","Mejora",IF(DU4="R","Empeora",IF(DT4="R","Mejora","Empeora")))))</f>
        <v>No disponible</v>
      </c>
      <c r="DY4" s="28" t="b">
        <f>IF($J4&gt;0,DZ4&lt;&gt;"NA")</f>
        <v>0</v>
      </c>
      <c r="DZ4" s="27" t="s">
        <v>29</v>
      </c>
      <c r="EA4" s="18">
        <f>$K4</f>
        <v>0.98064841071428577</v>
      </c>
      <c r="EB4" s="18" t="str">
        <f>IF(DZ4="NA","NA",IF(DZ4="ND",0,IF(OR(DZ4="Sin dato",ISBLANK(EA4)),"Sin dato",IF(EA4=0,((EC4-DZ4)/EC4)*(POWER(-1,$H4)),IF(EA4&lt;0,1+(((DZ4-EA4)*(POWER(-1,$H4)))/EA4),1-(((DZ4-EA4)*(POWER(-1,$H4)))/EA4))))))</f>
        <v>NA</v>
      </c>
      <c r="EC4" s="20">
        <v>0.06</v>
      </c>
      <c r="ED4" s="18" t="str">
        <f>IF(EB4="NA","NA",IF(EB4="Sin dato","Sin dato",1-EB4))</f>
        <v>NA</v>
      </c>
      <c r="EE4" s="19" t="str">
        <f>IF(ISBLANK(EA4),"Sin meta",IF(DZ4="NA","NA",IF(ED4&lt;=0,$J4,IF(AND(ED4&lt;=EC4,ED4&gt;0),($J4*(1-(ED4/EC4))),0))))</f>
        <v>NA</v>
      </c>
      <c r="EF4" s="19" t="str">
        <f>IF(DN4="NA","No",IF(DN4="Sin dato","No",IF(DS4=$J4,"V",IF(DS4=0,"R","A"))))</f>
        <v>No</v>
      </c>
      <c r="EG4" s="20" t="str">
        <f>IF(DZ4="NA","No",IF(DZ4="Sin dato","No",IF(EE4=$J4,"V",IF(EE4=0,"R","A"))))</f>
        <v>No</v>
      </c>
      <c r="EH4" s="18" t="str">
        <f>IF(EF4="No","No disponible",IF(EG4="No","No disponible",CONCATENATE(EF4,"-",EG4)))</f>
        <v>No disponible</v>
      </c>
      <c r="EI4" s="18" t="str">
        <f>IF(EH4="No disponible","No disponible",IF(EG4=EF4,"No varía",EH4))</f>
        <v>No disponible</v>
      </c>
      <c r="EJ4" s="18" t="str">
        <f>IF(EI4="No disponible","No disponible",IF(EI4="No varía","No varía",IF(EG4="V","Mejora",IF(EG4="R","Empeora",IF(EF4="R","Mejora","Empeora")))))</f>
        <v>No disponible</v>
      </c>
      <c r="EK4" s="28" t="b">
        <f>IF($J4&gt;0,EL4&lt;&gt;"NA")</f>
        <v>1</v>
      </c>
      <c r="EL4" s="27" t="s">
        <v>28</v>
      </c>
      <c r="EM4" s="18">
        <f>$K4</f>
        <v>0.98064841071428577</v>
      </c>
      <c r="EN4" s="18" t="str">
        <f>IF(EL4="NA","NA",IF(EL4="ND",0,IF(OR(EL4="Sin dato",ISBLANK(EM4)),"Sin dato",IF(EM4=0,((EO4-EL4)/EO4)*(POWER(-1,$H4)),IF(EM4&lt;0,1+(((EL4-EM4)*(POWER(-1,$H4)))/EM4),1-(((EL4-EM4)*(POWER(-1,$H4)))/EM4))))))</f>
        <v>Sin dato</v>
      </c>
      <c r="EO4" s="20">
        <v>0.06</v>
      </c>
      <c r="EP4" s="18" t="str">
        <f>IF(EN4="NA","NA",IF(EN4="Sin dato","Sin dato",1-EN4))</f>
        <v>Sin dato</v>
      </c>
      <c r="EQ4" s="19">
        <f>IF(ISBLANK(EM4),"Sin meta",IF(EL4="NA","NA",IF(EP4&lt;=0,$J4,IF(AND(EP4&lt;=EO4,EP4&gt;0),($J4*(1-(EP4/EO4))),0))))</f>
        <v>0</v>
      </c>
      <c r="ER4" s="19" t="str">
        <f>IF(DZ4="NA","No",IF(DZ4="Sin dato","No",IF(EE4=$J4,"V",IF(EE4=0,"R","A"))))</f>
        <v>No</v>
      </c>
      <c r="ES4" s="20" t="str">
        <f>IF(EL4="NA","No",IF(EL4="Sin dato","No",IF(EQ4=$J4,"V",IF(EQ4=0,"R","A"))))</f>
        <v>No</v>
      </c>
      <c r="ET4" s="18" t="str">
        <f>IF(ER4="No","No disponible",IF(ES4="No","No disponible",CONCATENATE(ER4,"-",ES4)))</f>
        <v>No disponible</v>
      </c>
      <c r="EU4" s="18" t="str">
        <f>IF(ET4="No disponible","No disponible",IF(ES4=ER4,"No varía",ET4))</f>
        <v>No disponible</v>
      </c>
      <c r="EV4" s="18" t="str">
        <f>IF(EU4="No disponible","No disponible",IF(EU4="No varía","No varía",IF(ES4="V","Mejora",IF(ES4="R","Empeora",IF(ER4="R","Mejora","Empeora")))))</f>
        <v>No disponible</v>
      </c>
      <c r="EW4" s="20"/>
      <c r="EX4" s="25" t="str">
        <f>IF(EL4="NA","NA",IF(EL4="ND","GC0",IF(EL4="Sin dato",IF(DZ4="NA","NA",IF(DZ4="ND","GC0",IF(DZ4="Sin dato",IF(DN4="NA","NA",IF(DN4="ND","GC0",IF(DN4="Sin dato",IF(DB4="NA","NA",IF(DB4="ND","GC0",IF(DB4="Sin dato",IF(CP4="NA","NA",IF(CP4="ND","GC0",IF(CP4="Sin dato",IF(CD4="NA","NA",IF(CD4="ND","GC0",IF(CD4="Sin dato",IF(BR4="NA","NA",IF(BR4="ND","GC0",IF(BR4="Sin dato",IF(BF4="NA","NA",IF(BF4="ND","GC0",IF(BF4="Sin dato",IF(AT4="NA","NA",IF(AT4="ND","GC0",IF(AT4="Sin dato",IF(AH4="NA","NA",IF(AH4="ND","GC0",IF(AH4="Sin dato",IF(V4="NA","No evaluable",IF(V4="Sin dato", IF(N4="Sin dato", IF(($B$58-$B$71)&gt;($I4),"GC0",  "No evaluable"))))))))))))))))))))))))))))))))))</f>
        <v>NA</v>
      </c>
      <c r="EZ4" s="2" t="b">
        <f>IF(EX4="GC0",0,IF(EX4=FALSE,IF(EL4="Sin dato",IF(DZ4="Sin dato",IF(DN4="Sin dato",IF(DB4="Sin dato",IF(CP4="Sin dato",IF(CD4="Sin dato",IF(BR4="Sin dato",IF(BF4="Sin dato",IF(AT4="Sin dato",IF(AH4="Sin dato",IF(V4="Sin dato",IF(N4="Sin dato",0,S4),AA4),AM4),AY4),BK4),BW4),CI4),CU4),DG4),DS4),EE4),EQ4)))</f>
        <v>0</v>
      </c>
      <c r="FE4" s="24">
        <f>IF(EZ4=FALSE,0,IF(EZ4="GC0",0,EZ4))</f>
        <v>0</v>
      </c>
      <c r="FH4" s="23" t="b">
        <f>IF($J4&gt;0,FI4&lt;&gt;"NA")</f>
        <v>0</v>
      </c>
      <c r="FI4" s="38" t="str">
        <f>IF(EL4="Sin dato",IF(DZ4="Sin dato",IF(DN4="Sin dato",IF(DB4="Sin dato",IF(CP4="Sin dato",IF(CD4="Sin dato",IF(BR4="Sin dato",IF(BF4="Sin dato",IF(AT4="Sin dato",IF(AH4="Sin dato",IF(V4="Sin dato",IF(N4="Sin dato","Sin dato",N4),V4),AH4),AT4),BF4),BR4),CD4),CP4),DB4),DN4),DZ4),EL4)</f>
        <v>NA</v>
      </c>
      <c r="FJ4" s="18">
        <f>IF(FI4="NA",$K4,IF(FI4="Sin dato",$K4,IF(FK4="Diciembre",$EM4,IF(FK4="Noviembre",$EA4,IF(FK4="Octubre",$DO4,IF(FK4="Septiembre",$DC4,IF(FK4="Agosto",$CQ4,IF(FK4="Julio",$CE4,IF(FK4="Junio",$BS4,IF(FK4="Mayo",$BG4,IF(FK4="Abril",$AU4,IF(FK4="Marzo",$AI4,IF(FK4="Febrero",$W4,IF(FK4="Enero",$O4,$K4))))))))))))))</f>
        <v>0.98064841071428577</v>
      </c>
      <c r="FK4" s="18" t="str">
        <f>IF(FI4="NA","NA",IF(EL4="Sin dato",IF(DZ4="Sin dato",IF(DN4="Sin dato",IF(DB4="Sin dato",IF(CP4="Sin dato",IF(CD4="Sin dato",IF(BR4="Sin dato",IF(BF4="Sin dato",IF(AT4="Sin dato",IF(AH4="Sin dato",IF(V4="Sin dato",IF(N4="Sin dato","Sin dato","Enero"),"Febrero"),"Marzo"),"Abril"),"Mayo"),"Junio"),"Julio"),"Agosto"),"Septiembre"),"Octubre"),"Noviembre"),"Diciembre"))</f>
        <v>NA</v>
      </c>
      <c r="FL4" s="18" t="str">
        <f>IF(FI4="NA","NA",IF(FI4="ND",0,IF(OR(FI4="Sin dato",ISBLANK(FJ4)),"Sin dato",IF(FJ4=0,((FM4-FI4)/FM4)*(POWER(-1, $H4)),IF(FJ4&lt;0,1+(((FI4-FJ4)*(POWER(-1, $H4)))/FJ4),1-(((FI4-FJ4)*(POWER(-1, $H4)))/FJ4))))))</f>
        <v>NA</v>
      </c>
      <c r="FM4" s="20">
        <f>$EO4</f>
        <v>0.06</v>
      </c>
      <c r="FN4" s="18" t="str">
        <f>IF(FL4="NA","NA",IF(FL4="Sin dato","Sin dato",1-FL4))</f>
        <v>NA</v>
      </c>
      <c r="FO4" s="19" t="str">
        <f>IF(ISBLANK(FJ4),"Sin meta",IF(FI4="NA","NA",IF(FN4&lt;=0,$J4,IF(AND(FN4&lt;=FM4,FN4&gt;0),($J4*(1-(FN4/FM4))),0))))</f>
        <v>NA</v>
      </c>
      <c r="FP4" s="18"/>
    </row>
    <row r="5" spans="1:172" ht="45" customHeight="1" x14ac:dyDescent="0.25">
      <c r="A5" s="75"/>
      <c r="B5" s="61"/>
      <c r="C5" s="54" t="s">
        <v>141</v>
      </c>
      <c r="D5" s="33"/>
      <c r="E5" s="34" t="s">
        <v>140</v>
      </c>
      <c r="F5" s="33" t="s">
        <v>31</v>
      </c>
      <c r="G5" s="33" t="s">
        <v>30</v>
      </c>
      <c r="H5" s="32">
        <v>0</v>
      </c>
      <c r="I5" s="32">
        <v>30</v>
      </c>
      <c r="J5" s="31">
        <v>2</v>
      </c>
      <c r="K5" s="18">
        <v>3.9726013855111389E-2</v>
      </c>
      <c r="L5" s="28">
        <f>IF(N5&lt;&gt;"NA",IF(N5&lt;&gt;"Sin dato",1,0),0)</f>
        <v>0</v>
      </c>
      <c r="M5" s="28" t="b">
        <f>IF($J5&gt;0,N5&lt;&gt;"NA")</f>
        <v>0</v>
      </c>
      <c r="N5" s="27" t="s">
        <v>29</v>
      </c>
      <c r="O5" s="18">
        <f>$K5</f>
        <v>3.9726013855111389E-2</v>
      </c>
      <c r="P5" s="18" t="str">
        <f>IF(N5="NA","NA",IF(N5="ND",0,IF(OR(N5="Sin dato",ISBLANK(O5)),"Sin dato",IF(O5=0,((Q5-N5)/Q5)*(POWER(-1, H5)),IF(O5&lt;0,1+(((N5-O5)*(POWER(-1, H5)))/O5),1-(((N5-O5)*(POWER(-1, H5)))/O5))))))</f>
        <v>NA</v>
      </c>
      <c r="Q5" s="20">
        <v>0.06</v>
      </c>
      <c r="R5" s="18" t="str">
        <f>IF(P5="NA","NA",IF(P5="Sin dato","Sin dato",1-P5))</f>
        <v>NA</v>
      </c>
      <c r="S5" s="19" t="str">
        <f>IF(ISBLANK(O5),"Sin meta",IF(N5="NA","NA",IF(R5&lt;=0,J5,IF(AND(R5&lt;=Q5,R5&gt;0),(J5*(1-(R5/Q5))),0))))</f>
        <v>NA</v>
      </c>
      <c r="T5" s="20" t="str">
        <f>IF(N5="NA","No",IF(N5="Sin dato","No",IF(S5=$J5,"V",IF(S5=0,"R","A"))))</f>
        <v>No</v>
      </c>
      <c r="U5" s="28" t="b">
        <f>IF($J5&gt;0,V5&lt;&gt;"NA")</f>
        <v>0</v>
      </c>
      <c r="V5" s="27" t="s">
        <v>29</v>
      </c>
      <c r="W5" s="18">
        <f>$K5</f>
        <v>3.9726013855111389E-2</v>
      </c>
      <c r="X5" s="18" t="str">
        <f>IF(V5="NA","NA",IF(V5="ND",0,IF(OR(V5="Sin dato",ISBLANK(W5)),"Sin dato",IF(W5=0,((Y5-V5)/Y5)*(POWER(-1,$H5)),IF(W5&lt;0,1+(((V5-W5)*(POWER(-1,$H5)))/W5),1-(((V5-W5)*(POWER(-1,$H5)))/W5))))))</f>
        <v>NA</v>
      </c>
      <c r="Y5" s="20">
        <v>0.06</v>
      </c>
      <c r="Z5" s="18" t="str">
        <f>IF(X5="NA","NA",IF(X5="Sin dato","Sin dato",1-X5))</f>
        <v>NA</v>
      </c>
      <c r="AA5" s="19" t="str">
        <f>IF(ISBLANK(W5),"Sin meta",IF(V5="NA","NA",IF(Z5&lt;=0,$J5,IF(AND(Z5&lt;=Y5,Z5&gt;0),($J5*(1-(Z5/Y5))),0))))</f>
        <v>NA</v>
      </c>
      <c r="AB5" s="19" t="str">
        <f>IF(N5="NA","No",IF(N5="Sin dato","No",IF(S5=$J5,"V",IF(S5=0,"R","A"))))</f>
        <v>No</v>
      </c>
      <c r="AC5" s="20" t="str">
        <f>IF(V5="NA","No",IF(V5="Sin dato","No",IF(AA5=$J5,"V",IF(AA5=0,"R","A"))))</f>
        <v>No</v>
      </c>
      <c r="AD5" s="18" t="str">
        <f>IF(AB5="No","No disponible",IF(AC5="No","No disponible",CONCATENATE(AB5,"-",AC5)))</f>
        <v>No disponible</v>
      </c>
      <c r="AE5" s="18" t="str">
        <f>IF(AD5="No disponible","No disponible",IF(AC5=AB5,"No varía",AD5))</f>
        <v>No disponible</v>
      </c>
      <c r="AF5" s="18" t="str">
        <f>IF(AE5="No disponible","No disponible",IF(AE5="No varía","No varía",IF(AC5="V","Mejora",IF(AC5="R","Empeora",IF(AB5="R","Mejora","Empeora")))))</f>
        <v>No disponible</v>
      </c>
      <c r="AG5" s="28" t="b">
        <f>IF($J5&gt;0,AH5&lt;&gt;"NA")</f>
        <v>1</v>
      </c>
      <c r="AH5" s="27">
        <v>2.7699999999999999E-2</v>
      </c>
      <c r="AI5" s="18">
        <f>$K5</f>
        <v>3.9726013855111389E-2</v>
      </c>
      <c r="AJ5" s="18">
        <f>IF(AH5="NA","NA",IF(AH5="ND",0,IF(OR(AH5="Sin dato",ISBLANK(AI5)),"Sin dato",IF(AI5=0,((AK5-AH5)/AK5)*(POWER(-1,$H5)),IF(AI5&lt;0,1+(((AH5-AI5)*(POWER(-1,$H5)))/AI5),1-(((AH5-AI5)*(POWER(-1,$H5)))/AI5))))))</f>
        <v>1.3027239002375781</v>
      </c>
      <c r="AK5" s="20">
        <v>0.06</v>
      </c>
      <c r="AL5" s="18">
        <f>IF(AJ5="NA","NA",IF(AJ5="Sin dato","Sin dato",1-AJ5))</f>
        <v>-0.30272390023757811</v>
      </c>
      <c r="AM5" s="19">
        <f>IF(ISBLANK(AI5),"Sin meta",IF(AH5="NA","NA",IF(AL5&lt;=0,$J5,IF(AND(AL5&lt;=AK5,AL5&gt;0),($J5*(1-(AL5/AK5))),0))))</f>
        <v>2</v>
      </c>
      <c r="AN5" s="19" t="str">
        <f>IF(V5="NA","No",IF(V5="Sin dato","No",IF(AA5=$J5,"V",IF(AA5=0,"R","A"))))</f>
        <v>No</v>
      </c>
      <c r="AO5" s="20" t="str">
        <f>IF(AH5="NA","No",IF(AH5="Sin dato","No",IF(AM5=$J5,"V",IF(AM5=0,"R","A"))))</f>
        <v>V</v>
      </c>
      <c r="AP5" s="18" t="str">
        <f>IF(AN5="No","No disponible",IF(AO5="No","No disponible",CONCATENATE(AN5,"-",AO5)))</f>
        <v>No disponible</v>
      </c>
      <c r="AQ5" s="18" t="str">
        <f>IF(AP5="No disponible","No disponible",IF(AO5=AN5,"No varía",AP5))</f>
        <v>No disponible</v>
      </c>
      <c r="AR5" s="18" t="str">
        <f>IF(AQ5="No disponible","No disponible",IF(AQ5="No varía","No varía",IF(AO5="V","Mejora",IF(AO5="R","Empeora",IF(AN5="R","Mejora","Empeora")))))</f>
        <v>No disponible</v>
      </c>
      <c r="AS5" s="28" t="b">
        <f>IF($J5&gt;0,AT5&lt;&gt;"NA")</f>
        <v>1</v>
      </c>
      <c r="AT5" s="27">
        <v>2.7699999999999999E-2</v>
      </c>
      <c r="AU5" s="18">
        <f>$K5</f>
        <v>3.9726013855111389E-2</v>
      </c>
      <c r="AV5" s="18">
        <f>IF(AT5="NA","NA",IF(AT5="ND",0,IF(OR(AT5="Sin dato",ISBLANK(AU5)),"Sin dato",IF(AU5=0,((AW5-AT5)/AW5)*(POWER(-1,$H5)),IF(AU5&lt;0,1+(((AT5-AU5)*(POWER(-1,$H5)))/AU5),1-(((AT5-AU5)*(POWER(-1,$H5)))/AU5))))))</f>
        <v>1.3027239002375781</v>
      </c>
      <c r="AW5" s="20">
        <v>0.06</v>
      </c>
      <c r="AX5" s="18">
        <f>IF(AV5="NA","NA",IF(AV5="Sin dato","Sin dato",1-AV5))</f>
        <v>-0.30272390023757811</v>
      </c>
      <c r="AY5" s="19">
        <f>IF(ISBLANK(AU5),"Sin meta",IF(AT5="NA","NA",IF(AX5&lt;=0,$J5,IF(AND(AX5&lt;=AW5,AX5&gt;0),($J5*(1-(AX5/AW5))),0))))</f>
        <v>2</v>
      </c>
      <c r="AZ5" s="19" t="str">
        <f>IF(AH5="NA","No",IF(AH5="Sin dato","No",IF(AM5=$J5,"V",IF(AM5=0,"R","A"))))</f>
        <v>V</v>
      </c>
      <c r="BA5" s="20" t="str">
        <f>IF(AT5="NA","No",IF(AT5="Sin dato","No",IF(AY5=$J5,"V",IF(AY5=0,"R","A"))))</f>
        <v>V</v>
      </c>
      <c r="BB5" s="18" t="str">
        <f>IF(AZ5="No","No disponible",IF(BA5="No","No disponible",CONCATENATE(AZ5,"-",BA5)))</f>
        <v>V-V</v>
      </c>
      <c r="BC5" s="18" t="str">
        <f>IF(BB5="No disponible","No disponible",IF(BA5=AZ5,"No varía",BB5))</f>
        <v>No varía</v>
      </c>
      <c r="BD5" s="18" t="str">
        <f>IF(BC5="No disponible","No disponible",IF(BC5="No varía","No varía",IF(BA5="V","Mejora",IF(BA5="R","Empeora",IF(AZ5="R","Mejora","Empeora")))))</f>
        <v>No varía</v>
      </c>
      <c r="BE5" s="28" t="b">
        <f>IF($J5&gt;0,BF5&lt;&gt;"NA")</f>
        <v>1</v>
      </c>
      <c r="BF5" s="27">
        <v>2.7699999999999999E-2</v>
      </c>
      <c r="BG5" s="18">
        <f>$K5</f>
        <v>3.9726013855111389E-2</v>
      </c>
      <c r="BH5" s="18">
        <f>IF(BF5="NA","NA",IF(BF5="ND",0,IF(OR(BF5="Sin dato",ISBLANK(BG5)),"Sin dato",IF(BG5=0,((BI5-BF5)/BI5)*(POWER(-1,$H5)),IF(BG5&lt;0,1+(((BF5-BG5)*(POWER(-1,$H5)))/BG5),1-(((BF5-BG5)*(POWER(-1,$H5)))/BG5))))))</f>
        <v>1.3027239002375781</v>
      </c>
      <c r="BI5" s="20">
        <v>0.06</v>
      </c>
      <c r="BJ5" s="18">
        <f>IF(BH5="NA","NA",IF(BH5="Sin dato","Sin dato",1-BH5))</f>
        <v>-0.30272390023757811</v>
      </c>
      <c r="BK5" s="19">
        <f>IF(ISBLANK(BG5),"Sin meta",IF(BF5="NA","NA",IF(BJ5&lt;=0,$J5,IF(AND(BJ5&lt;=BI5,BJ5&gt;0),($J5*(1-(BJ5/BI5))),0))))</f>
        <v>2</v>
      </c>
      <c r="BL5" s="19" t="str">
        <f>IF(AT5="NA","No",IF(AT5="Sin dato","No",IF(AY5=$J5,"V",IF(AY5=0,"R","A"))))</f>
        <v>V</v>
      </c>
      <c r="BM5" s="20" t="str">
        <f>IF(BF5="NA","No",IF(BF5="Sin dato","No",IF(BK5=$J5,"V",IF(BK5=0,"R","A"))))</f>
        <v>V</v>
      </c>
      <c r="BN5" s="18" t="str">
        <f>IF(BL5="No","No disponible",IF(BM5="No","No disponible",CONCATENATE(BL5,"-",BM5)))</f>
        <v>V-V</v>
      </c>
      <c r="BO5" s="18" t="str">
        <f>IF(BN5="No disponible","No disponible",IF(BM5=BL5,"No varía",BN5))</f>
        <v>No varía</v>
      </c>
      <c r="BP5" s="18" t="str">
        <f>IF(BO5="No disponible","No disponible",IF(BO5="No varía","No varía",IF(BM5="V","Mejora",IF(BM5="R","Empeora",IF(BL5="R","Mejora","Empeora")))))</f>
        <v>No varía</v>
      </c>
      <c r="BQ5" s="28" t="b">
        <f>IF($J5&gt;0,BR5&lt;&gt;"NA")</f>
        <v>1</v>
      </c>
      <c r="BR5" s="27">
        <v>3.7400000000000003E-2</v>
      </c>
      <c r="BS5" s="18">
        <f>$K5</f>
        <v>3.9726013855111389E-2</v>
      </c>
      <c r="BT5" s="18">
        <f>IF(BR5="NA","NA",IF(BR5="ND",0,IF(OR(BR5="Sin dato",ISBLANK(BS5)),"Sin dato",IF(BS5=0,((BU5-BR5)/BU5)*(POWER(-1,$H5)),IF(BS5&lt;0,1+(((BR5-BS5)*(POWER(-1,$H5)))/BS5),1-(((BR5-BS5)*(POWER(-1,$H5)))/BS5))))))</f>
        <v>1.0585514032088601</v>
      </c>
      <c r="BU5" s="20">
        <v>0.06</v>
      </c>
      <c r="BV5" s="18">
        <f>IF(BT5="NA","NA",IF(BT5="Sin dato","Sin dato",1-BT5))</f>
        <v>-5.8551403208860098E-2</v>
      </c>
      <c r="BW5" s="19">
        <f>IF(ISBLANK(BS5),"Sin meta",IF(BR5="NA","NA",IF(BV5&lt;=0,$J5,IF(AND(BV5&lt;=BU5,BV5&gt;0),($J5*(1-(BV5/BU5))),0))))</f>
        <v>2</v>
      </c>
      <c r="BX5" s="19" t="str">
        <f>IF(BF5="NA","No",IF(BF5="Sin dato","No",IF(BK5=$J5,"V",IF(BK5=0,"R","A"))))</f>
        <v>V</v>
      </c>
      <c r="BY5" s="20" t="str">
        <f>IF(BR5="NA","No",IF(BR5="Sin dato","No",IF(BW5=$J5,"V",IF(BW5=0,"R","A"))))</f>
        <v>V</v>
      </c>
      <c r="BZ5" s="18" t="str">
        <f>IF(BX5="No","No disponible",IF(BY5="No","No disponible",CONCATENATE(BX5,"-",BY5)))</f>
        <v>V-V</v>
      </c>
      <c r="CA5" s="18" t="str">
        <f>IF(BZ5="No disponible","No disponible",IF(BY5=BX5,"No varía",BZ5))</f>
        <v>No varía</v>
      </c>
      <c r="CB5" s="18" t="str">
        <f>IF(CA5="No disponible","No disponible",IF(CA5="No varía","No varía",IF(BY5="V","Mejora",IF(BY5="R","Empeora",IF(BX5="R","Mejora","Empeora")))))</f>
        <v>No varía</v>
      </c>
      <c r="CC5" s="28" t="b">
        <f>IF($J5&gt;0,CD5&lt;&gt;"NA")</f>
        <v>1</v>
      </c>
      <c r="CD5" s="27">
        <v>3.7400000000000003E-2</v>
      </c>
      <c r="CE5" s="18">
        <f>$K5</f>
        <v>3.9726013855111389E-2</v>
      </c>
      <c r="CF5" s="18">
        <f>IF(CD5="NA","NA",IF(CD5="ND",0,IF(OR(CD5="Sin dato",ISBLANK(CE5)),"Sin dato",IF(CE5=0,((CG5-CD5)/CG5)*(POWER(-1,$H5)),IF(CE5&lt;0,1+(((CD5-CE5)*(POWER(-1,$H5)))/CE5),1-(((CD5-CE5)*(POWER(-1,$H5)))/CE5))))))</f>
        <v>1.0585514032088601</v>
      </c>
      <c r="CG5" s="20">
        <v>0.06</v>
      </c>
      <c r="CH5" s="18">
        <f>IF(CF5="NA","NA",IF(CF5="Sin dato","Sin dato",1-CF5))</f>
        <v>-5.8551403208860098E-2</v>
      </c>
      <c r="CI5" s="19">
        <f>IF(ISBLANK(CE5),"Sin meta",IF(CD5="NA","NA",IF(CH5&lt;=0,$J5,IF(AND(CH5&lt;=CG5,CH5&gt;0),($J5*(1-(CH5/CG5))),0))))</f>
        <v>2</v>
      </c>
      <c r="CJ5" s="19" t="str">
        <f>IF(BR5="NA","No",IF(BR5="Sin dato","No",IF(BW5=$J5,"V",IF(BW5=0,"R","A"))))</f>
        <v>V</v>
      </c>
      <c r="CK5" s="20" t="str">
        <f>IF(CD5="NA","No",IF(CD5="Sin dato","No",IF(CI5=$J5,"V",IF(CI5=0,"R","A"))))</f>
        <v>V</v>
      </c>
      <c r="CL5" s="18" t="str">
        <f>IF(CJ5="No","No disponible",IF(CK5="No","No disponible",CONCATENATE(CJ5,"-",CK5)))</f>
        <v>V-V</v>
      </c>
      <c r="CM5" s="18" t="str">
        <f>IF(CL5="No disponible","No disponible",IF(CK5=CJ5,"No varía",CL5))</f>
        <v>No varía</v>
      </c>
      <c r="CN5" s="18" t="str">
        <f>IF(CM5="No disponible","No disponible",IF(CM5="No varía","No varía",IF(CK5="V","Mejora",IF(CK5="R","Empeora",IF(CJ5="R","Mejora","Empeora")))))</f>
        <v>No varía</v>
      </c>
      <c r="CO5" s="28" t="b">
        <f>IF($J5&gt;0,CP5&lt;&gt;"NA")</f>
        <v>1</v>
      </c>
      <c r="CP5" s="27">
        <v>3.7400000000000003E-2</v>
      </c>
      <c r="CQ5" s="18">
        <f>$K5</f>
        <v>3.9726013855111389E-2</v>
      </c>
      <c r="CR5" s="18">
        <f>IF(CP5="NA","NA",IF(CP5="ND",0,IF(OR(CP5="Sin dato",ISBLANK(CQ5)),"Sin dato",IF(CQ5=0,((CS5-CP5)/CS5)*(POWER(-1,$H5)),IF(CQ5&lt;0,1+(((CP5-CQ5)*(POWER(-1,$H5)))/CQ5),1-(((CP5-CQ5)*(POWER(-1,$H5)))/CQ5))))))</f>
        <v>1.0585514032088601</v>
      </c>
      <c r="CS5" s="20">
        <v>0.06</v>
      </c>
      <c r="CT5" s="18">
        <f>IF(CR5="NA","NA",IF(CR5="Sin dato","Sin dato",1-CR5))</f>
        <v>-5.8551403208860098E-2</v>
      </c>
      <c r="CU5" s="19">
        <f>IF(ISBLANK(CQ5),"Sin meta",IF(CP5="NA","NA",IF(CT5&lt;=0,$J5,IF(AND(CT5&lt;=CS5,CT5&gt;0),($J5*(1-(CT5/CS5))),0))))</f>
        <v>2</v>
      </c>
      <c r="CV5" s="19" t="str">
        <f>IF(CD5="NA","No",IF(CD5="Sin dato","No",IF(CI5=$J5,"V",IF(CI5=0,"R","A"))))</f>
        <v>V</v>
      </c>
      <c r="CW5" s="20" t="str">
        <f>IF(CP5="NA","No",IF(CP5="Sin dato","No",IF(CU5=$J5,"V",IF(CU5=0,"R","A"))))</f>
        <v>V</v>
      </c>
      <c r="CX5" s="18" t="str">
        <f>IF(CV5="No","No disponible",IF(CW5="No","No disponible",CONCATENATE(CV5,"-",CW5)))</f>
        <v>V-V</v>
      </c>
      <c r="CY5" s="18" t="str">
        <f>IF(CX5="No disponible","No disponible",IF(CW5=CV5,"No varía",CX5))</f>
        <v>No varía</v>
      </c>
      <c r="CZ5" s="18" t="str">
        <f>IF(CY5="No disponible","No disponible",IF(CY5="No varía","No varía",IF(CW5="V","Mejora",IF(CW5="R","Empeora",IF(CV5="R","Mejora","Empeora")))))</f>
        <v>No varía</v>
      </c>
      <c r="DA5" s="28" t="b">
        <f>IF($J5&gt;0,DB5&lt;&gt;"NA")</f>
        <v>1</v>
      </c>
      <c r="DB5" s="27" t="s">
        <v>28</v>
      </c>
      <c r="DC5" s="18">
        <f>$K5</f>
        <v>3.9726013855111389E-2</v>
      </c>
      <c r="DD5" s="18" t="str">
        <f>IF(DB5="NA","NA",IF(DB5="ND",0,IF(OR(DB5="Sin dato",ISBLANK(DC5)),"Sin dato",IF(DC5=0,((DE5-DB5)/DE5)*(POWER(-1,$H5)),IF(DC5&lt;0,1+(((DB5-DC5)*(POWER(-1,$H5)))/DC5),1-(((DB5-DC5)*(POWER(-1,$H5)))/DC5))))))</f>
        <v>Sin dato</v>
      </c>
      <c r="DE5" s="20">
        <v>0.06</v>
      </c>
      <c r="DF5" s="18" t="str">
        <f>IF(DD5="NA","NA",IF(DD5="Sin dato","Sin dato",1-DD5))</f>
        <v>Sin dato</v>
      </c>
      <c r="DG5" s="19">
        <f>IF(ISBLANK(DC5),"Sin meta",IF(DB5="NA","NA",IF(DF5&lt;=0,$J5,IF(AND(DF5&lt;=DE5,DF5&gt;0),($J5*(1-(DF5/DE5))),0))))</f>
        <v>0</v>
      </c>
      <c r="DH5" s="19" t="str">
        <f>IF(CP5="NA","No",IF(CP5="Sin dato","No",IF(CU5=$J5,"V",IF(CU5=0,"R","A"))))</f>
        <v>V</v>
      </c>
      <c r="DI5" s="20" t="str">
        <f>IF(DB5="NA","No",IF(DB5="Sin dato","No",IF(DG5=$J5,"V",IF(DG5=0,"R","A"))))</f>
        <v>No</v>
      </c>
      <c r="DJ5" s="18" t="str">
        <f>IF(DH5="No","No disponible",IF(DI5="No","No disponible",CONCATENATE(DH5,"-",DI5)))</f>
        <v>No disponible</v>
      </c>
      <c r="DK5" s="18" t="str">
        <f>IF(DJ5="No disponible","No disponible",IF(DI5=DH5,"No varía",DJ5))</f>
        <v>No disponible</v>
      </c>
      <c r="DL5" s="18" t="str">
        <f>IF(DK5="No disponible","No disponible",IF(DK5="No varía","No varía",IF(DI5="V","Mejora",IF(DI5="R","Empeora",IF(DH5="R","Mejora","Empeora")))))</f>
        <v>No disponible</v>
      </c>
      <c r="DM5" s="28" t="b">
        <f>IF($J5&gt;0,DN5&lt;&gt;"NA")</f>
        <v>1</v>
      </c>
      <c r="DN5" s="27" t="s">
        <v>28</v>
      </c>
      <c r="DO5" s="18">
        <f>$K5</f>
        <v>3.9726013855111389E-2</v>
      </c>
      <c r="DP5" s="18" t="str">
        <f>IF(DN5="NA","NA",IF(DN5="ND",0,IF(OR(DN5="Sin dato",ISBLANK(DO5)),"Sin dato",IF(DO5=0,((DQ5-DN5)/DQ5)*(POWER(-1,$H5)),IF(DO5&lt;0,1+(((DN5-DO5)*(POWER(-1,$H5)))/DO5),1-(((DN5-DO5)*(POWER(-1,$H5)))/DO5))))))</f>
        <v>Sin dato</v>
      </c>
      <c r="DQ5" s="20">
        <v>0.06</v>
      </c>
      <c r="DR5" s="18" t="str">
        <f>IF(DP5="NA","NA",IF(DP5="Sin dato","Sin dato",1-DP5))</f>
        <v>Sin dato</v>
      </c>
      <c r="DS5" s="19">
        <f>IF(ISBLANK(DO5),"Sin meta",IF(DN5="NA","NA",IF(DR5&lt;=0,$J5,IF(AND(DR5&lt;=DQ5,DR5&gt;0),($J5*(1-(DR5/DQ5))),0))))</f>
        <v>0</v>
      </c>
      <c r="DT5" s="19" t="str">
        <f>IF(DB5="NA","No",IF(DB5="Sin dato","No",IF(DG5=$J5,"V",IF(DG5=0,"R","A"))))</f>
        <v>No</v>
      </c>
      <c r="DU5" s="20" t="str">
        <f>IF(DN5="NA","No",IF(DN5="Sin dato","No",IF(DS5=$J5,"V",IF(DS5=0,"R","A"))))</f>
        <v>No</v>
      </c>
      <c r="DV5" s="18" t="str">
        <f>IF(DT5="No","No disponible",IF(DU5="No","No disponible",CONCATENATE(DT5,"-",DU5)))</f>
        <v>No disponible</v>
      </c>
      <c r="DW5" s="18" t="str">
        <f>IF(DV5="No disponible","No disponible",IF(DU5=DT5,"No varía",DV5))</f>
        <v>No disponible</v>
      </c>
      <c r="DX5" s="18" t="str">
        <f>IF(DW5="No disponible","No disponible",IF(DW5="No varía","No varía",IF(DU5="V","Mejora",IF(DU5="R","Empeora",IF(DT5="R","Mejora","Empeora")))))</f>
        <v>No disponible</v>
      </c>
      <c r="DY5" s="28" t="b">
        <f>IF($J5&gt;0,DZ5&lt;&gt;"NA")</f>
        <v>1</v>
      </c>
      <c r="DZ5" s="27" t="s">
        <v>28</v>
      </c>
      <c r="EA5" s="18">
        <f>$K5</f>
        <v>3.9726013855111389E-2</v>
      </c>
      <c r="EB5" s="18" t="str">
        <f>IF(DZ5="NA","NA",IF(DZ5="ND",0,IF(OR(DZ5="Sin dato",ISBLANK(EA5)),"Sin dato",IF(EA5=0,((EC5-DZ5)/EC5)*(POWER(-1,$H5)),IF(EA5&lt;0,1+(((DZ5-EA5)*(POWER(-1,$H5)))/EA5),1-(((DZ5-EA5)*(POWER(-1,$H5)))/EA5))))))</f>
        <v>Sin dato</v>
      </c>
      <c r="EC5" s="20">
        <v>0.06</v>
      </c>
      <c r="ED5" s="18" t="str">
        <f>IF(EB5="NA","NA",IF(EB5="Sin dato","Sin dato",1-EB5))</f>
        <v>Sin dato</v>
      </c>
      <c r="EE5" s="19">
        <f>IF(ISBLANK(EA5),"Sin meta",IF(DZ5="NA","NA",IF(ED5&lt;=0,$J5,IF(AND(ED5&lt;=EC5,ED5&gt;0),($J5*(1-(ED5/EC5))),0))))</f>
        <v>0</v>
      </c>
      <c r="EF5" s="19" t="str">
        <f>IF(DN5="NA","No",IF(DN5="Sin dato","No",IF(DS5=$J5,"V",IF(DS5=0,"R","A"))))</f>
        <v>No</v>
      </c>
      <c r="EG5" s="20" t="str">
        <f>IF(DZ5="NA","No",IF(DZ5="Sin dato","No",IF(EE5=$J5,"V",IF(EE5=0,"R","A"))))</f>
        <v>No</v>
      </c>
      <c r="EH5" s="18" t="str">
        <f>IF(EF5="No","No disponible",IF(EG5="No","No disponible",CONCATENATE(EF5,"-",EG5)))</f>
        <v>No disponible</v>
      </c>
      <c r="EI5" s="18" t="str">
        <f>IF(EH5="No disponible","No disponible",IF(EG5=EF5,"No varía",EH5))</f>
        <v>No disponible</v>
      </c>
      <c r="EJ5" s="18" t="str">
        <f>IF(EI5="No disponible","No disponible",IF(EI5="No varía","No varía",IF(EG5="V","Mejora",IF(EG5="R","Empeora",IF(EF5="R","Mejora","Empeora")))))</f>
        <v>No disponible</v>
      </c>
      <c r="EK5" s="28" t="b">
        <f>IF($J5&gt;0,EL5&lt;&gt;"NA")</f>
        <v>1</v>
      </c>
      <c r="EL5" s="27" t="s">
        <v>28</v>
      </c>
      <c r="EM5" s="18">
        <f>$K5</f>
        <v>3.9726013855111389E-2</v>
      </c>
      <c r="EN5" s="18" t="str">
        <f>IF(EL5="NA","NA",IF(EL5="ND",0,IF(OR(EL5="Sin dato",ISBLANK(EM5)),"Sin dato",IF(EM5=0,((EO5-EL5)/EO5)*(POWER(-1,$H5)),IF(EM5&lt;0,1+(((EL5-EM5)*(POWER(-1,$H5)))/EM5),1-(((EL5-EM5)*(POWER(-1,$H5)))/EM5))))))</f>
        <v>Sin dato</v>
      </c>
      <c r="EO5" s="20">
        <v>0.06</v>
      </c>
      <c r="EP5" s="18" t="str">
        <f>IF(EN5="NA","NA",IF(EN5="Sin dato","Sin dato",1-EN5))</f>
        <v>Sin dato</v>
      </c>
      <c r="EQ5" s="19">
        <f>IF(ISBLANK(EM5),"Sin meta",IF(EL5="NA","NA",IF(EP5&lt;=0,$J5,IF(AND(EP5&lt;=EO5,EP5&gt;0),($J5*(1-(EP5/EO5))),0))))</f>
        <v>0</v>
      </c>
      <c r="ER5" s="19" t="str">
        <f>IF(DZ5="NA","No",IF(DZ5="Sin dato","No",IF(EE5=$J5,"V",IF(EE5=0,"R","A"))))</f>
        <v>No</v>
      </c>
      <c r="ES5" s="20" t="str">
        <f>IF(EL5="NA","No",IF(EL5="Sin dato","No",IF(EQ5=$J5,"V",IF(EQ5=0,"R","A"))))</f>
        <v>No</v>
      </c>
      <c r="ET5" s="18" t="str">
        <f>IF(ER5="No","No disponible",IF(ES5="No","No disponible",CONCATENATE(ER5,"-",ES5)))</f>
        <v>No disponible</v>
      </c>
      <c r="EU5" s="18" t="str">
        <f>IF(ET5="No disponible","No disponible",IF(ES5=ER5,"No varía",ET5))</f>
        <v>No disponible</v>
      </c>
      <c r="EV5" s="18" t="str">
        <f>IF(EU5="No disponible","No disponible",IF(EU5="No varía","No varía",IF(ES5="V","Mejora",IF(ES5="R","Empeora",IF(ER5="R","Mejora","Empeora")))))</f>
        <v>No disponible</v>
      </c>
      <c r="EW5" s="20"/>
      <c r="EX5" s="25" t="b">
        <f>IF(EL5="NA","NA",IF(EL5="ND","GC0",IF(EL5="Sin dato",IF(DZ5="NA","NA",IF(DZ5="ND","GC0",IF(DZ5="Sin dato",IF(DN5="NA","NA",IF(DN5="ND","GC0",IF(DN5="Sin dato",IF(DB5="NA","NA",IF(DB5="ND","GC0",IF(DB5="Sin dato",IF(CP5="NA","NA",IF(CP5="ND","GC0",IF(CP5="Sin dato",IF(CD5="NA","NA",IF(CD5="ND","GC0",IF(CD5="Sin dato",IF(BR5="NA","NA",IF(BR5="ND","GC0",IF(BR5="Sin dato",IF(BF5="NA","NA",IF(BF5="ND","GC0",IF(BF5="Sin dato",IF(AT5="NA","NA",IF(AT5="ND","GC0",IF(AT5="Sin dato",IF(AH5="NA","NA",IF(AH5="ND","GC0",IF(AH5="Sin dato",IF(V5="NA","No evaluable",IF(V5="Sin dato", IF(N5="Sin dato", IF(($B$58-$B$71)&gt;($I5),"GC0",  "No evaluable"))))))))))))))))))))))))))))))))))</f>
        <v>0</v>
      </c>
      <c r="EZ5" s="2">
        <f>IF(EX5="GC0",0,IF(EX5=FALSE,IF(EL5="Sin dato",IF(DZ5="Sin dato",IF(DN5="Sin dato",IF(DB5="Sin dato",IF(CP5="Sin dato",IF(CD5="Sin dato",IF(BR5="Sin dato",IF(BF5="Sin dato",IF(AT5="Sin dato",IF(AH5="Sin dato",IF(V5="Sin dato",IF(N5="Sin dato",0,S5),AA5),AM5),AY5),BK5),BW5),CI5),CU5),DG5),DS5),EE5),EQ5)))</f>
        <v>2</v>
      </c>
      <c r="FE5" s="24">
        <f>IF(EZ5=FALSE,0,IF(EZ5="GC0",0,EZ5))</f>
        <v>2</v>
      </c>
      <c r="FH5" s="23" t="b">
        <f>IF($J5&gt;0,FI5&lt;&gt;"NA")</f>
        <v>1</v>
      </c>
      <c r="FI5" s="38">
        <f>IF(EL5="Sin dato",IF(DZ5="Sin dato",IF(DN5="Sin dato",IF(DB5="Sin dato",IF(CP5="Sin dato",IF(CD5="Sin dato",IF(BR5="Sin dato",IF(BF5="Sin dato",IF(AT5="Sin dato",IF(AH5="Sin dato",IF(V5="Sin dato",IF(N5="Sin dato","Sin dato",N5),V5),AH5),AT5),BF5),BR5),CD5),CP5),DB5),DN5),DZ5),EL5)</f>
        <v>3.7400000000000003E-2</v>
      </c>
      <c r="FJ5" s="18">
        <f>IF(FI5="NA",$K5,IF(FI5="Sin dato",$K5,IF(FK5="Diciembre",$EM5,IF(FK5="Noviembre",$EA5,IF(FK5="Octubre",$DO5,IF(FK5="Septiembre",$DC5,IF(FK5="Agosto",$CQ5,IF(FK5="Julio",$CE5,IF(FK5="Junio",$BS5,IF(FK5="Mayo",$BG5,IF(FK5="Abril",$AU5,IF(FK5="Marzo",$AI5,IF(FK5="Febrero",$W5,IF(FK5="Enero",$O5,$K5))))))))))))))</f>
        <v>3.9726013855111389E-2</v>
      </c>
      <c r="FK5" s="18" t="str">
        <f>IF(FI5="NA","NA",IF(EL5="Sin dato",IF(DZ5="Sin dato",IF(DN5="Sin dato",IF(DB5="Sin dato",IF(CP5="Sin dato",IF(CD5="Sin dato",IF(BR5="Sin dato",IF(BF5="Sin dato",IF(AT5="Sin dato",IF(AH5="Sin dato",IF(V5="Sin dato",IF(N5="Sin dato","Sin dato","Enero"),"Febrero"),"Marzo"),"Abril"),"Mayo"),"Junio"),"Julio"),"Agosto"),"Septiembre"),"Octubre"),"Noviembre"),"Diciembre"))</f>
        <v>Agosto</v>
      </c>
      <c r="FL5" s="18">
        <f>IF(FI5="NA","NA",IF(FI5="ND",0,IF(OR(FI5="Sin dato",ISBLANK(FJ5)),"Sin dato",IF(FJ5=0,((FM5-FI5)/FM5)*(POWER(-1, $H5)),IF(FJ5&lt;0,1+(((FI5-FJ5)*(POWER(-1, $H5)))/FJ5),1-(((FI5-FJ5)*(POWER(-1, $H5)))/FJ5))))))</f>
        <v>1.0585514032088601</v>
      </c>
      <c r="FM5" s="20">
        <f>$EO5</f>
        <v>0.06</v>
      </c>
      <c r="FN5" s="18">
        <f>IF(FL5="NA","NA",IF(FL5="Sin dato","Sin dato",1-FL5))</f>
        <v>-5.8551403208860098E-2</v>
      </c>
      <c r="FO5" s="19">
        <f>IF(ISBLANK(FJ5),"Sin meta",IF(FI5="NA","NA",IF(FN5&lt;=0,$J5,IF(AND(FN5&lt;=FM5,FN5&gt;0),($J5*(1-(FN5/FM5))),0))))</f>
        <v>2</v>
      </c>
      <c r="FP5" s="18"/>
    </row>
    <row r="6" spans="1:172" ht="45" customHeight="1" x14ac:dyDescent="0.25">
      <c r="A6" s="56"/>
      <c r="B6" s="74" t="s">
        <v>139</v>
      </c>
      <c r="C6" s="54" t="s">
        <v>138</v>
      </c>
      <c r="D6" s="33"/>
      <c r="E6" s="34" t="s">
        <v>137</v>
      </c>
      <c r="F6" s="33" t="s">
        <v>31</v>
      </c>
      <c r="G6" s="33" t="s">
        <v>30</v>
      </c>
      <c r="H6" s="32">
        <v>0</v>
      </c>
      <c r="I6" s="32">
        <v>30</v>
      </c>
      <c r="J6" s="31">
        <v>2</v>
      </c>
      <c r="K6" s="18">
        <v>6.2422808343310012E-3</v>
      </c>
      <c r="L6" s="28">
        <f>IF(N6&lt;&gt;"NA",IF(N6&lt;&gt;"Sin dato",1,0),0)</f>
        <v>0</v>
      </c>
      <c r="M6" s="28" t="b">
        <f>IF($J6&gt;0,N6&lt;&gt;"NA")</f>
        <v>0</v>
      </c>
      <c r="N6" s="27" t="s">
        <v>29</v>
      </c>
      <c r="O6" s="18">
        <f>$K6</f>
        <v>6.2422808343310012E-3</v>
      </c>
      <c r="P6" s="18" t="str">
        <f>IF(N6="NA","NA",IF(N6="ND",0,IF(OR(N6="Sin dato",ISBLANK(O6)),"Sin dato",IF(O6=0,((Q6-N6)/Q6)*(POWER(-1, H6)),IF(O6&lt;0,1+(((N6-O6)*(POWER(-1, H6)))/O6),1-(((N6-O6)*(POWER(-1, H6)))/O6))))))</f>
        <v>NA</v>
      </c>
      <c r="Q6" s="20">
        <v>0.06</v>
      </c>
      <c r="R6" s="18" t="str">
        <f>IF(P6="NA","NA",IF(P6="Sin dato","Sin dato",1-P6))</f>
        <v>NA</v>
      </c>
      <c r="S6" s="19" t="str">
        <f>IF(ISBLANK(O6),"Sin meta",IF(N6="NA","NA",IF(R6&lt;=0,J6,IF(AND(R6&lt;=Q6,R6&gt;0),(J6*(1-(R6/Q6))),0))))</f>
        <v>NA</v>
      </c>
      <c r="T6" s="20" t="str">
        <f>IF(N6="NA","No",IF(N6="Sin dato","No",IF(S6=$J6,"V",IF(S6=0,"R","A"))))</f>
        <v>No</v>
      </c>
      <c r="U6" s="28" t="b">
        <f>IF($J6&gt;0,V6&lt;&gt;"NA")</f>
        <v>0</v>
      </c>
      <c r="V6" s="27" t="s">
        <v>29</v>
      </c>
      <c r="W6" s="18">
        <f>$K6</f>
        <v>6.2422808343310012E-3</v>
      </c>
      <c r="X6" s="18" t="str">
        <f>IF(V6="NA","NA",IF(V6="ND",0,IF(OR(V6="Sin dato",ISBLANK(W6)),"Sin dato",IF(W6=0,((Y6-V6)/Y6)*(POWER(-1,$H6)),IF(W6&lt;0,1+(((V6-W6)*(POWER(-1,$H6)))/W6),1-(((V6-W6)*(POWER(-1,$H6)))/W6))))))</f>
        <v>NA</v>
      </c>
      <c r="Y6" s="20">
        <v>0.06</v>
      </c>
      <c r="Z6" s="18" t="str">
        <f>IF(X6="NA","NA",IF(X6="Sin dato","Sin dato",1-X6))</f>
        <v>NA</v>
      </c>
      <c r="AA6" s="19" t="str">
        <f>IF(ISBLANK(W6),"Sin meta",IF(V6="NA","NA",IF(Z6&lt;=0,$J6,IF(AND(Z6&lt;=Y6,Z6&gt;0),($J6*(1-(Z6/Y6))),0))))</f>
        <v>NA</v>
      </c>
      <c r="AB6" s="19" t="str">
        <f>IF(N6="NA","No",IF(N6="Sin dato","No",IF(S6=$J6,"V",IF(S6=0,"R","A"))))</f>
        <v>No</v>
      </c>
      <c r="AC6" s="20" t="str">
        <f>IF(V6="NA","No",IF(V6="Sin dato","No",IF(AA6=$J6,"V",IF(AA6=0,"R","A"))))</f>
        <v>No</v>
      </c>
      <c r="AD6" s="18" t="str">
        <f>IF(AB6="No","No disponible",IF(AC6="No","No disponible",CONCATENATE(AB6,"-",AC6)))</f>
        <v>No disponible</v>
      </c>
      <c r="AE6" s="18" t="str">
        <f>IF(AD6="No disponible","No disponible",IF(AC6=AB6,"No varía",AD6))</f>
        <v>No disponible</v>
      </c>
      <c r="AF6" s="18" t="str">
        <f>IF(AE6="No disponible","No disponible",IF(AE6="No varía","No varía",IF(AC6="V","Mejora",IF(AC6="R","Empeora",IF(AB6="R","Mejora","Empeora")))))</f>
        <v>No disponible</v>
      </c>
      <c r="AG6" s="28" t="b">
        <f>IF($J6&gt;0,AH6&lt;&gt;"NA")</f>
        <v>1</v>
      </c>
      <c r="AH6" s="27">
        <v>9.1999999999999998E-3</v>
      </c>
      <c r="AI6" s="18">
        <f>$K6</f>
        <v>6.2422808343310012E-3</v>
      </c>
      <c r="AJ6" s="18">
        <f>IF(AH6="NA","NA",IF(AH6="ND",0,IF(OR(AH6="Sin dato",ISBLANK(AI6)),"Sin dato",IF(AI6=0,((AK6-AH6)/AK6)*(POWER(-1,$H6)),IF(AI6&lt;0,1+(((AH6-AI6)*(POWER(-1,$H6)))/AI6),1-(((AH6-AI6)*(POWER(-1,$H6)))/AI6))))))</f>
        <v>0.52617973395200768</v>
      </c>
      <c r="AK6" s="20">
        <v>0.06</v>
      </c>
      <c r="AL6" s="18">
        <f>IF(AJ6="NA","NA",IF(AJ6="Sin dato","Sin dato",1-AJ6))</f>
        <v>0.47382026604799232</v>
      </c>
      <c r="AM6" s="19">
        <f>IF(ISBLANK(AI6),"Sin meta",IF(AH6="NA","NA",IF(AL6&lt;=0,$J6,IF(AND(AL6&lt;=AK6,AL6&gt;0),($J6*(1-(AL6/AK6))),0))))</f>
        <v>0</v>
      </c>
      <c r="AN6" s="19" t="str">
        <f>IF(V6="NA","No",IF(V6="Sin dato","No",IF(AA6=$J6,"V",IF(AA6=0,"R","A"))))</f>
        <v>No</v>
      </c>
      <c r="AO6" s="20" t="str">
        <f>IF(AH6="NA","No",IF(AH6="Sin dato","No",IF(AM6=$J6,"V",IF(AM6=0,"R","A"))))</f>
        <v>R</v>
      </c>
      <c r="AP6" s="18" t="str">
        <f>IF(AN6="No","No disponible",IF(AO6="No","No disponible",CONCATENATE(AN6,"-",AO6)))</f>
        <v>No disponible</v>
      </c>
      <c r="AQ6" s="18" t="str">
        <f>IF(AP6="No disponible","No disponible",IF(AO6=AN6,"No varía",AP6))</f>
        <v>No disponible</v>
      </c>
      <c r="AR6" s="18" t="str">
        <f>IF(AQ6="No disponible","No disponible",IF(AQ6="No varía","No varía",IF(AO6="V","Mejora",IF(AO6="R","Empeora",IF(AN6="R","Mejora","Empeora")))))</f>
        <v>No disponible</v>
      </c>
      <c r="AS6" s="28" t="b">
        <f>IF($J6&gt;0,AT6&lt;&gt;"NA")</f>
        <v>1</v>
      </c>
      <c r="AT6" s="27">
        <v>9.1999999999999998E-3</v>
      </c>
      <c r="AU6" s="18">
        <f>$K6</f>
        <v>6.2422808343310012E-3</v>
      </c>
      <c r="AV6" s="18">
        <f>IF(AT6="NA","NA",IF(AT6="ND",0,IF(OR(AT6="Sin dato",ISBLANK(AU6)),"Sin dato",IF(AU6=0,((AW6-AT6)/AW6)*(POWER(-1,$H6)),IF(AU6&lt;0,1+(((AT6-AU6)*(POWER(-1,$H6)))/AU6),1-(((AT6-AU6)*(POWER(-1,$H6)))/AU6))))))</f>
        <v>0.52617973395200768</v>
      </c>
      <c r="AW6" s="20">
        <v>0.06</v>
      </c>
      <c r="AX6" s="18">
        <f>IF(AV6="NA","NA",IF(AV6="Sin dato","Sin dato",1-AV6))</f>
        <v>0.47382026604799232</v>
      </c>
      <c r="AY6" s="19">
        <f>IF(ISBLANK(AU6),"Sin meta",IF(AT6="NA","NA",IF(AX6&lt;=0,$J6,IF(AND(AX6&lt;=AW6,AX6&gt;0),($J6*(1-(AX6/AW6))),0))))</f>
        <v>0</v>
      </c>
      <c r="AZ6" s="19" t="str">
        <f>IF(AH6="NA","No",IF(AH6="Sin dato","No",IF(AM6=$J6,"V",IF(AM6=0,"R","A"))))</f>
        <v>R</v>
      </c>
      <c r="BA6" s="20" t="str">
        <f>IF(AT6="NA","No",IF(AT6="Sin dato","No",IF(AY6=$J6,"V",IF(AY6=0,"R","A"))))</f>
        <v>R</v>
      </c>
      <c r="BB6" s="18" t="str">
        <f>IF(AZ6="No","No disponible",IF(BA6="No","No disponible",CONCATENATE(AZ6,"-",BA6)))</f>
        <v>R-R</v>
      </c>
      <c r="BC6" s="18" t="str">
        <f>IF(BB6="No disponible","No disponible",IF(BA6=AZ6,"No varía",BB6))</f>
        <v>No varía</v>
      </c>
      <c r="BD6" s="18" t="str">
        <f>IF(BC6="No disponible","No disponible",IF(BC6="No varía","No varía",IF(BA6="V","Mejora",IF(BA6="R","Empeora",IF(AZ6="R","Mejora","Empeora")))))</f>
        <v>No varía</v>
      </c>
      <c r="BE6" s="28" t="b">
        <f>IF($J6&gt;0,BF6&lt;&gt;"NA")</f>
        <v>1</v>
      </c>
      <c r="BF6" s="27">
        <v>9.1999999999999998E-3</v>
      </c>
      <c r="BG6" s="18">
        <f>$K6</f>
        <v>6.2422808343310012E-3</v>
      </c>
      <c r="BH6" s="18">
        <f>IF(BF6="NA","NA",IF(BF6="ND",0,IF(OR(BF6="Sin dato",ISBLANK(BG6)),"Sin dato",IF(BG6=0,((BI6-BF6)/BI6)*(POWER(-1,$H6)),IF(BG6&lt;0,1+(((BF6-BG6)*(POWER(-1,$H6)))/BG6),1-(((BF6-BG6)*(POWER(-1,$H6)))/BG6))))))</f>
        <v>0.52617973395200768</v>
      </c>
      <c r="BI6" s="20">
        <v>0.06</v>
      </c>
      <c r="BJ6" s="18">
        <f>IF(BH6="NA","NA",IF(BH6="Sin dato","Sin dato",1-BH6))</f>
        <v>0.47382026604799232</v>
      </c>
      <c r="BK6" s="19">
        <f>IF(ISBLANK(BG6),"Sin meta",IF(BF6="NA","NA",IF(BJ6&lt;=0,$J6,IF(AND(BJ6&lt;=BI6,BJ6&gt;0),($J6*(1-(BJ6/BI6))),0))))</f>
        <v>0</v>
      </c>
      <c r="BL6" s="19" t="str">
        <f>IF(AT6="NA","No",IF(AT6="Sin dato","No",IF(AY6=$J6,"V",IF(AY6=0,"R","A"))))</f>
        <v>R</v>
      </c>
      <c r="BM6" s="20" t="str">
        <f>IF(BF6="NA","No",IF(BF6="Sin dato","No",IF(BK6=$J6,"V",IF(BK6=0,"R","A"))))</f>
        <v>R</v>
      </c>
      <c r="BN6" s="18" t="str">
        <f>IF(BL6="No","No disponible",IF(BM6="No","No disponible",CONCATENATE(BL6,"-",BM6)))</f>
        <v>R-R</v>
      </c>
      <c r="BO6" s="18" t="str">
        <f>IF(BN6="No disponible","No disponible",IF(BM6=BL6,"No varía",BN6))</f>
        <v>No varía</v>
      </c>
      <c r="BP6" s="18" t="str">
        <f>IF(BO6="No disponible","No disponible",IF(BO6="No varía","No varía",IF(BM6="V","Mejora",IF(BM6="R","Empeora",IF(BL6="R","Mejora","Empeora")))))</f>
        <v>No varía</v>
      </c>
      <c r="BQ6" s="28" t="b">
        <f>IF($J6&gt;0,BR6&lt;&gt;"NA")</f>
        <v>1</v>
      </c>
      <c r="BR6" s="27">
        <v>8.199999999999999E-3</v>
      </c>
      <c r="BS6" s="18">
        <f>$K6</f>
        <v>6.2422808343310012E-3</v>
      </c>
      <c r="BT6" s="18">
        <f>IF(BR6="NA","NA",IF(BR6="ND",0,IF(OR(BR6="Sin dato",ISBLANK(BS6)),"Sin dato",IF(BS6=0,((BU6-BR6)/BU6)*(POWER(-1,$H6)),IF(BS6&lt;0,1+(((BR6-BS6)*(POWER(-1,$H6)))/BS6),1-(((BR6-BS6)*(POWER(-1,$H6)))/BS6))))))</f>
        <v>0.68637758895722434</v>
      </c>
      <c r="BU6" s="20">
        <v>0.06</v>
      </c>
      <c r="BV6" s="18">
        <f>IF(BT6="NA","NA",IF(BT6="Sin dato","Sin dato",1-BT6))</f>
        <v>0.31362241104277566</v>
      </c>
      <c r="BW6" s="19">
        <f>IF(ISBLANK(BS6),"Sin meta",IF(BR6="NA","NA",IF(BV6&lt;=0,$J6,IF(AND(BV6&lt;=BU6,BV6&gt;0),($J6*(1-(BV6/BU6))),0))))</f>
        <v>0</v>
      </c>
      <c r="BX6" s="19" t="str">
        <f>IF(BF6="NA","No",IF(BF6="Sin dato","No",IF(BK6=$J6,"V",IF(BK6=0,"R","A"))))</f>
        <v>R</v>
      </c>
      <c r="BY6" s="20" t="str">
        <f>IF(BR6="NA","No",IF(BR6="Sin dato","No",IF(BW6=$J6,"V",IF(BW6=0,"R","A"))))</f>
        <v>R</v>
      </c>
      <c r="BZ6" s="18" t="str">
        <f>IF(BX6="No","No disponible",IF(BY6="No","No disponible",CONCATENATE(BX6,"-",BY6)))</f>
        <v>R-R</v>
      </c>
      <c r="CA6" s="18" t="str">
        <f>IF(BZ6="No disponible","No disponible",IF(BY6=BX6,"No varía",BZ6))</f>
        <v>No varía</v>
      </c>
      <c r="CB6" s="18" t="str">
        <f>IF(CA6="No disponible","No disponible",IF(CA6="No varía","No varía",IF(BY6="V","Mejora",IF(BY6="R","Empeora",IF(BX6="R","Mejora","Empeora")))))</f>
        <v>No varía</v>
      </c>
      <c r="CC6" s="28" t="b">
        <f>IF($J6&gt;0,CD6&lt;&gt;"NA")</f>
        <v>1</v>
      </c>
      <c r="CD6" s="27">
        <v>8.199999999999999E-3</v>
      </c>
      <c r="CE6" s="18">
        <f>$K6</f>
        <v>6.2422808343310012E-3</v>
      </c>
      <c r="CF6" s="18">
        <f>IF(CD6="NA","NA",IF(CD6="ND",0,IF(OR(CD6="Sin dato",ISBLANK(CE6)),"Sin dato",IF(CE6=0,((CG6-CD6)/CG6)*(POWER(-1,$H6)),IF(CE6&lt;0,1+(((CD6-CE6)*(POWER(-1,$H6)))/CE6),1-(((CD6-CE6)*(POWER(-1,$H6)))/CE6))))))</f>
        <v>0.68637758895722434</v>
      </c>
      <c r="CG6" s="20">
        <v>0.06</v>
      </c>
      <c r="CH6" s="18">
        <f>IF(CF6="NA","NA",IF(CF6="Sin dato","Sin dato",1-CF6))</f>
        <v>0.31362241104277566</v>
      </c>
      <c r="CI6" s="19">
        <f>IF(ISBLANK(CE6),"Sin meta",IF(CD6="NA","NA",IF(CH6&lt;=0,$J6,IF(AND(CH6&lt;=CG6,CH6&gt;0),($J6*(1-(CH6/CG6))),0))))</f>
        <v>0</v>
      </c>
      <c r="CJ6" s="19" t="str">
        <f>IF(BR6="NA","No",IF(BR6="Sin dato","No",IF(BW6=$J6,"V",IF(BW6=0,"R","A"))))</f>
        <v>R</v>
      </c>
      <c r="CK6" s="20" t="str">
        <f>IF(CD6="NA","No",IF(CD6="Sin dato","No",IF(CI6=$J6,"V",IF(CI6=0,"R","A"))))</f>
        <v>R</v>
      </c>
      <c r="CL6" s="18" t="str">
        <f>IF(CJ6="No","No disponible",IF(CK6="No","No disponible",CONCATENATE(CJ6,"-",CK6)))</f>
        <v>R-R</v>
      </c>
      <c r="CM6" s="18" t="str">
        <f>IF(CL6="No disponible","No disponible",IF(CK6=CJ6,"No varía",CL6))</f>
        <v>No varía</v>
      </c>
      <c r="CN6" s="18" t="str">
        <f>IF(CM6="No disponible","No disponible",IF(CM6="No varía","No varía",IF(CK6="V","Mejora",IF(CK6="R","Empeora",IF(CJ6="R","Mejora","Empeora")))))</f>
        <v>No varía</v>
      </c>
      <c r="CO6" s="28" t="b">
        <f>IF($J6&gt;0,CP6&lt;&gt;"NA")</f>
        <v>1</v>
      </c>
      <c r="CP6" s="27">
        <v>8.199999999999999E-3</v>
      </c>
      <c r="CQ6" s="18">
        <f>$K6</f>
        <v>6.2422808343310012E-3</v>
      </c>
      <c r="CR6" s="18">
        <f>IF(CP6="NA","NA",IF(CP6="ND",0,IF(OR(CP6="Sin dato",ISBLANK(CQ6)),"Sin dato",IF(CQ6=0,((CS6-CP6)/CS6)*(POWER(-1,$H6)),IF(CQ6&lt;0,1+(((CP6-CQ6)*(POWER(-1,$H6)))/CQ6),1-(((CP6-CQ6)*(POWER(-1,$H6)))/CQ6))))))</f>
        <v>0.68637758895722434</v>
      </c>
      <c r="CS6" s="20">
        <v>0.06</v>
      </c>
      <c r="CT6" s="18">
        <f>IF(CR6="NA","NA",IF(CR6="Sin dato","Sin dato",1-CR6))</f>
        <v>0.31362241104277566</v>
      </c>
      <c r="CU6" s="19">
        <f>IF(ISBLANK(CQ6),"Sin meta",IF(CP6="NA","NA",IF(CT6&lt;=0,$J6,IF(AND(CT6&lt;=CS6,CT6&gt;0),($J6*(1-(CT6/CS6))),0))))</f>
        <v>0</v>
      </c>
      <c r="CV6" s="19" t="str">
        <f>IF(CD6="NA","No",IF(CD6="Sin dato","No",IF(CI6=$J6,"V",IF(CI6=0,"R","A"))))</f>
        <v>R</v>
      </c>
      <c r="CW6" s="20" t="str">
        <f>IF(CP6="NA","No",IF(CP6="Sin dato","No",IF(CU6=$J6,"V",IF(CU6=0,"R","A"))))</f>
        <v>R</v>
      </c>
      <c r="CX6" s="18" t="str">
        <f>IF(CV6="No","No disponible",IF(CW6="No","No disponible",CONCATENATE(CV6,"-",CW6)))</f>
        <v>R-R</v>
      </c>
      <c r="CY6" s="18" t="str">
        <f>IF(CX6="No disponible","No disponible",IF(CW6=CV6,"No varía",CX6))</f>
        <v>No varía</v>
      </c>
      <c r="CZ6" s="18" t="str">
        <f>IF(CY6="No disponible","No disponible",IF(CY6="No varía","No varía",IF(CW6="V","Mejora",IF(CW6="R","Empeora",IF(CV6="R","Mejora","Empeora")))))</f>
        <v>No varía</v>
      </c>
      <c r="DA6" s="28" t="b">
        <f>IF($J6&gt;0,DB6&lt;&gt;"NA")</f>
        <v>1</v>
      </c>
      <c r="DB6" s="27" t="s">
        <v>28</v>
      </c>
      <c r="DC6" s="18">
        <f>$K6</f>
        <v>6.2422808343310012E-3</v>
      </c>
      <c r="DD6" s="18" t="str">
        <f>IF(DB6="NA","NA",IF(DB6="ND",0,IF(OR(DB6="Sin dato",ISBLANK(DC6)),"Sin dato",IF(DC6=0,((DE6-DB6)/DE6)*(POWER(-1,$H6)),IF(DC6&lt;0,1+(((DB6-DC6)*(POWER(-1,$H6)))/DC6),1-(((DB6-DC6)*(POWER(-1,$H6)))/DC6))))))</f>
        <v>Sin dato</v>
      </c>
      <c r="DE6" s="20">
        <v>0.06</v>
      </c>
      <c r="DF6" s="18" t="str">
        <f>IF(DD6="NA","NA",IF(DD6="Sin dato","Sin dato",1-DD6))</f>
        <v>Sin dato</v>
      </c>
      <c r="DG6" s="19">
        <f>IF(ISBLANK(DC6),"Sin meta",IF(DB6="NA","NA",IF(DF6&lt;=0,$J6,IF(AND(DF6&lt;=DE6,DF6&gt;0),($J6*(1-(DF6/DE6))),0))))</f>
        <v>0</v>
      </c>
      <c r="DH6" s="19" t="str">
        <f>IF(CP6="NA","No",IF(CP6="Sin dato","No",IF(CU6=$J6,"V",IF(CU6=0,"R","A"))))</f>
        <v>R</v>
      </c>
      <c r="DI6" s="20" t="str">
        <f>IF(DB6="NA","No",IF(DB6="Sin dato","No",IF(DG6=$J6,"V",IF(DG6=0,"R","A"))))</f>
        <v>No</v>
      </c>
      <c r="DJ6" s="18" t="str">
        <f>IF(DH6="No","No disponible",IF(DI6="No","No disponible",CONCATENATE(DH6,"-",DI6)))</f>
        <v>No disponible</v>
      </c>
      <c r="DK6" s="18" t="str">
        <f>IF(DJ6="No disponible","No disponible",IF(DI6=DH6,"No varía",DJ6))</f>
        <v>No disponible</v>
      </c>
      <c r="DL6" s="18" t="str">
        <f>IF(DK6="No disponible","No disponible",IF(DK6="No varía","No varía",IF(DI6="V","Mejora",IF(DI6="R","Empeora",IF(DH6="R","Mejora","Empeora")))))</f>
        <v>No disponible</v>
      </c>
      <c r="DM6" s="28" t="b">
        <f>IF($J6&gt;0,DN6&lt;&gt;"NA")</f>
        <v>1</v>
      </c>
      <c r="DN6" s="27" t="s">
        <v>28</v>
      </c>
      <c r="DO6" s="18">
        <f>$K6</f>
        <v>6.2422808343310012E-3</v>
      </c>
      <c r="DP6" s="18" t="str">
        <f>IF(DN6="NA","NA",IF(DN6="ND",0,IF(OR(DN6="Sin dato",ISBLANK(DO6)),"Sin dato",IF(DO6=0,((DQ6-DN6)/DQ6)*(POWER(-1,$H6)),IF(DO6&lt;0,1+(((DN6-DO6)*(POWER(-1,$H6)))/DO6),1-(((DN6-DO6)*(POWER(-1,$H6)))/DO6))))))</f>
        <v>Sin dato</v>
      </c>
      <c r="DQ6" s="20">
        <v>0.06</v>
      </c>
      <c r="DR6" s="18" t="str">
        <f>IF(DP6="NA","NA",IF(DP6="Sin dato","Sin dato",1-DP6))</f>
        <v>Sin dato</v>
      </c>
      <c r="DS6" s="19">
        <f>IF(ISBLANK(DO6),"Sin meta",IF(DN6="NA","NA",IF(DR6&lt;=0,$J6,IF(AND(DR6&lt;=DQ6,DR6&gt;0),($J6*(1-(DR6/DQ6))),0))))</f>
        <v>0</v>
      </c>
      <c r="DT6" s="19" t="str">
        <f>IF(DB6="NA","No",IF(DB6="Sin dato","No",IF(DG6=$J6,"V",IF(DG6=0,"R","A"))))</f>
        <v>No</v>
      </c>
      <c r="DU6" s="20" t="str">
        <f>IF(DN6="NA","No",IF(DN6="Sin dato","No",IF(DS6=$J6,"V",IF(DS6=0,"R","A"))))</f>
        <v>No</v>
      </c>
      <c r="DV6" s="18" t="str">
        <f>IF(DT6="No","No disponible",IF(DU6="No","No disponible",CONCATENATE(DT6,"-",DU6)))</f>
        <v>No disponible</v>
      </c>
      <c r="DW6" s="18" t="str">
        <f>IF(DV6="No disponible","No disponible",IF(DU6=DT6,"No varía",DV6))</f>
        <v>No disponible</v>
      </c>
      <c r="DX6" s="18" t="str">
        <f>IF(DW6="No disponible","No disponible",IF(DW6="No varía","No varía",IF(DU6="V","Mejora",IF(DU6="R","Empeora",IF(DT6="R","Mejora","Empeora")))))</f>
        <v>No disponible</v>
      </c>
      <c r="DY6" s="28" t="b">
        <f>IF($J6&gt;0,DZ6&lt;&gt;"NA")</f>
        <v>1</v>
      </c>
      <c r="DZ6" s="27" t="s">
        <v>28</v>
      </c>
      <c r="EA6" s="18">
        <f>$K6</f>
        <v>6.2422808343310012E-3</v>
      </c>
      <c r="EB6" s="18" t="str">
        <f>IF(DZ6="NA","NA",IF(DZ6="ND",0,IF(OR(DZ6="Sin dato",ISBLANK(EA6)),"Sin dato",IF(EA6=0,((EC6-DZ6)/EC6)*(POWER(-1,$H6)),IF(EA6&lt;0,1+(((DZ6-EA6)*(POWER(-1,$H6)))/EA6),1-(((DZ6-EA6)*(POWER(-1,$H6)))/EA6))))))</f>
        <v>Sin dato</v>
      </c>
      <c r="EC6" s="20">
        <v>0.06</v>
      </c>
      <c r="ED6" s="18" t="str">
        <f>IF(EB6="NA","NA",IF(EB6="Sin dato","Sin dato",1-EB6))</f>
        <v>Sin dato</v>
      </c>
      <c r="EE6" s="19">
        <f>IF(ISBLANK(EA6),"Sin meta",IF(DZ6="NA","NA",IF(ED6&lt;=0,$J6,IF(AND(ED6&lt;=EC6,ED6&gt;0),($J6*(1-(ED6/EC6))),0))))</f>
        <v>0</v>
      </c>
      <c r="EF6" s="19" t="str">
        <f>IF(DN6="NA","No",IF(DN6="Sin dato","No",IF(DS6=$J6,"V",IF(DS6=0,"R","A"))))</f>
        <v>No</v>
      </c>
      <c r="EG6" s="20" t="str">
        <f>IF(DZ6="NA","No",IF(DZ6="Sin dato","No",IF(EE6=$J6,"V",IF(EE6=0,"R","A"))))</f>
        <v>No</v>
      </c>
      <c r="EH6" s="18" t="str">
        <f>IF(EF6="No","No disponible",IF(EG6="No","No disponible",CONCATENATE(EF6,"-",EG6)))</f>
        <v>No disponible</v>
      </c>
      <c r="EI6" s="18" t="str">
        <f>IF(EH6="No disponible","No disponible",IF(EG6=EF6,"No varía",EH6))</f>
        <v>No disponible</v>
      </c>
      <c r="EJ6" s="18" t="str">
        <f>IF(EI6="No disponible","No disponible",IF(EI6="No varía","No varía",IF(EG6="V","Mejora",IF(EG6="R","Empeora",IF(EF6="R","Mejora","Empeora")))))</f>
        <v>No disponible</v>
      </c>
      <c r="EK6" s="28" t="b">
        <f>IF($J6&gt;0,EL6&lt;&gt;"NA")</f>
        <v>1</v>
      </c>
      <c r="EL6" s="27" t="s">
        <v>28</v>
      </c>
      <c r="EM6" s="18">
        <f>$K6</f>
        <v>6.2422808343310012E-3</v>
      </c>
      <c r="EN6" s="18" t="str">
        <f>IF(EL6="NA","NA",IF(EL6="ND",0,IF(OR(EL6="Sin dato",ISBLANK(EM6)),"Sin dato",IF(EM6=0,((EO6-EL6)/EO6)*(POWER(-1,$H6)),IF(EM6&lt;0,1+(((EL6-EM6)*(POWER(-1,$H6)))/EM6),1-(((EL6-EM6)*(POWER(-1,$H6)))/EM6))))))</f>
        <v>Sin dato</v>
      </c>
      <c r="EO6" s="20">
        <v>0.06</v>
      </c>
      <c r="EP6" s="18" t="str">
        <f>IF(EN6="NA","NA",IF(EN6="Sin dato","Sin dato",1-EN6))</f>
        <v>Sin dato</v>
      </c>
      <c r="EQ6" s="19">
        <f>IF(ISBLANK(EM6),"Sin meta",IF(EL6="NA","NA",IF(EP6&lt;=0,$J6,IF(AND(EP6&lt;=EO6,EP6&gt;0),($J6*(1-(EP6/EO6))),0))))</f>
        <v>0</v>
      </c>
      <c r="ER6" s="19" t="str">
        <f>IF(DZ6="NA","No",IF(DZ6="Sin dato","No",IF(EE6=$J6,"V",IF(EE6=0,"R","A"))))</f>
        <v>No</v>
      </c>
      <c r="ES6" s="20" t="str">
        <f>IF(EL6="NA","No",IF(EL6="Sin dato","No",IF(EQ6=$J6,"V",IF(EQ6=0,"R","A"))))</f>
        <v>No</v>
      </c>
      <c r="ET6" s="18" t="str">
        <f>IF(ER6="No","No disponible",IF(ES6="No","No disponible",CONCATENATE(ER6,"-",ES6)))</f>
        <v>No disponible</v>
      </c>
      <c r="EU6" s="18" t="str">
        <f>IF(ET6="No disponible","No disponible",IF(ES6=ER6,"No varía",ET6))</f>
        <v>No disponible</v>
      </c>
      <c r="EV6" s="18" t="str">
        <f>IF(EU6="No disponible","No disponible",IF(EU6="No varía","No varía",IF(ES6="V","Mejora",IF(ES6="R","Empeora",IF(ER6="R","Mejora","Empeora")))))</f>
        <v>No disponible</v>
      </c>
      <c r="EW6" s="60"/>
      <c r="EX6" s="25" t="b">
        <f>IF(EL6="NA","NA",IF(EL6="ND","GC0",IF(EL6="Sin dato",IF(DZ6="NA","NA",IF(DZ6="ND","GC0",IF(DZ6="Sin dato",IF(DN6="NA","NA",IF(DN6="ND","GC0",IF(DN6="Sin dato",IF(DB6="NA","NA",IF(DB6="ND","GC0",IF(DB6="Sin dato",IF(CP6="NA","NA",IF(CP6="ND","GC0",IF(CP6="Sin dato",IF(CD6="NA","NA",IF(CD6="ND","GC0",IF(CD6="Sin dato",IF(BR6="NA","NA",IF(BR6="ND","GC0",IF(BR6="Sin dato",IF(BF6="NA","NA",IF(BF6="ND","GC0",IF(BF6="Sin dato",IF(AT6="NA","NA",IF(AT6="ND","GC0",IF(AT6="Sin dato",IF(AH6="NA","NA",IF(AH6="ND","GC0",IF(AH6="Sin dato",IF(V6="NA","No evaluable",IF(V6="Sin dato", IF(N6="Sin dato", IF(($B$58-$B$71)&gt;($I6),"GC0",  "No evaluable"))))))))))))))))))))))))))))))))))</f>
        <v>0</v>
      </c>
      <c r="EZ6" s="2">
        <f>IF(EX6="GC0",0,IF(EX6=FALSE,IF(EL6="Sin dato",IF(DZ6="Sin dato",IF(DN6="Sin dato",IF(DB6="Sin dato",IF(CP6="Sin dato",IF(CD6="Sin dato",IF(BR6="Sin dato",IF(BF6="Sin dato",IF(AT6="Sin dato",IF(AH6="Sin dato",IF(V6="Sin dato",IF(N6="Sin dato",0,S6),AA6),AM6),AY6),BK6),BW6),CI6),CU6),DG6),DS6),EE6),EQ6)))</f>
        <v>0</v>
      </c>
      <c r="FE6" s="24">
        <f>IF(EZ6=FALSE,0,IF(EZ6="GC0",0,EZ6))</f>
        <v>0</v>
      </c>
      <c r="FH6" s="23" t="b">
        <f>IF($J6&gt;0,FI6&lt;&gt;"NA")</f>
        <v>1</v>
      </c>
      <c r="FI6" s="38">
        <f>IF(EL6="Sin dato",IF(DZ6="Sin dato",IF(DN6="Sin dato",IF(DB6="Sin dato",IF(CP6="Sin dato",IF(CD6="Sin dato",IF(BR6="Sin dato",IF(BF6="Sin dato",IF(AT6="Sin dato",IF(AH6="Sin dato",IF(V6="Sin dato",IF(N6="Sin dato","Sin dato",N6),V6),AH6),AT6),BF6),BR6),CD6),CP6),DB6),DN6),DZ6),EL6)</f>
        <v>8.199999999999999E-3</v>
      </c>
      <c r="FJ6" s="18">
        <f>IF(FI6="NA",$K6,IF(FI6="Sin dato",$K6,IF(FK6="Diciembre",$EM6,IF(FK6="Noviembre",$EA6,IF(FK6="Octubre",$DO6,IF(FK6="Septiembre",$DC6,IF(FK6="Agosto",$CQ6,IF(FK6="Julio",$CE6,IF(FK6="Junio",$BS6,IF(FK6="Mayo",$BG6,IF(FK6="Abril",$AU6,IF(FK6="Marzo",$AI6,IF(FK6="Febrero",$W6,IF(FK6="Enero",$O6,$K6))))))))))))))</f>
        <v>6.2422808343310012E-3</v>
      </c>
      <c r="FK6" s="18" t="str">
        <f>IF(FI6="NA","NA",IF(EL6="Sin dato",IF(DZ6="Sin dato",IF(DN6="Sin dato",IF(DB6="Sin dato",IF(CP6="Sin dato",IF(CD6="Sin dato",IF(BR6="Sin dato",IF(BF6="Sin dato",IF(AT6="Sin dato",IF(AH6="Sin dato",IF(V6="Sin dato",IF(N6="Sin dato","Sin dato","Enero"),"Febrero"),"Marzo"),"Abril"),"Mayo"),"Junio"),"Julio"),"Agosto"),"Septiembre"),"Octubre"),"Noviembre"),"Diciembre"))</f>
        <v>Agosto</v>
      </c>
      <c r="FL6" s="18">
        <f>IF(FI6="NA","NA",IF(FI6="ND",0,IF(OR(FI6="Sin dato",ISBLANK(FJ6)),"Sin dato",IF(FJ6=0,((FM6-FI6)/FM6)*(POWER(-1, $H6)),IF(FJ6&lt;0,1+(((FI6-FJ6)*(POWER(-1, $H6)))/FJ6),1-(((FI6-FJ6)*(POWER(-1, $H6)))/FJ6))))))</f>
        <v>0.68637758895722434</v>
      </c>
      <c r="FM6" s="20">
        <f>$EO6</f>
        <v>0.06</v>
      </c>
      <c r="FN6" s="18">
        <f>IF(FL6="NA","NA",IF(FL6="Sin dato","Sin dato",1-FL6))</f>
        <v>0.31362241104277566</v>
      </c>
      <c r="FO6" s="19">
        <f>IF(ISBLANK(FJ6),"Sin meta",IF(FI6="NA","NA",IF(FN6&lt;=0,$J6,IF(AND(FN6&lt;=FM6,FN6&gt;0),($J6*(1-(FN6/FM6))),0))))</f>
        <v>0</v>
      </c>
      <c r="FP6" s="18"/>
    </row>
    <row r="7" spans="1:172" ht="45" customHeight="1" x14ac:dyDescent="0.25">
      <c r="A7" s="56"/>
      <c r="B7" s="66"/>
      <c r="C7" s="54" t="s">
        <v>136</v>
      </c>
      <c r="D7" s="33"/>
      <c r="E7" s="34" t="s">
        <v>135</v>
      </c>
      <c r="F7" s="33" t="s">
        <v>34</v>
      </c>
      <c r="G7" s="33" t="s">
        <v>49</v>
      </c>
      <c r="H7" s="32">
        <v>1</v>
      </c>
      <c r="I7" s="32">
        <v>8</v>
      </c>
      <c r="J7" s="31">
        <v>2</v>
      </c>
      <c r="K7" s="18">
        <v>0.96</v>
      </c>
      <c r="L7" s="28">
        <f>IF(N7&lt;&gt;"NA",IF(N7&lt;&gt;"Sin dato",1,0),0)</f>
        <v>1</v>
      </c>
      <c r="M7" s="28" t="b">
        <f>IF($J7&gt;0,N7&lt;&gt;"NA")</f>
        <v>1</v>
      </c>
      <c r="N7" s="27">
        <v>0.95816733067729087</v>
      </c>
      <c r="O7" s="18">
        <f>$K7</f>
        <v>0.96</v>
      </c>
      <c r="P7" s="18">
        <f>IF(N7="NA","NA",IF(N7="ND",0,IF(OR(N7="Sin dato",ISBLANK(O7)),"Sin dato",IF(O7=0,((Q7-N7)/Q7)*(POWER(-1, H7)),IF(O7&lt;0,1+(((N7-O7)*(POWER(-1, H7)))/O7),1-(((N7-O7)*(POWER(-1, H7)))/O7))))))</f>
        <v>0.99809096945551135</v>
      </c>
      <c r="Q7" s="20">
        <v>0.06</v>
      </c>
      <c r="R7" s="18">
        <f>IF(P7="NA","NA",IF(P7="Sin dato","Sin dato",1-P7))</f>
        <v>1.9090305444886546E-3</v>
      </c>
      <c r="S7" s="19">
        <f>IF(ISBLANK(O7),"Sin meta",IF(N7="NA","NA",IF(R7&lt;=0,J7,IF(AND(R7&lt;=Q7,R7&gt;0),(J7*(1-(R7/Q7))),0))))</f>
        <v>1.9363656485170448</v>
      </c>
      <c r="T7" s="20" t="str">
        <f>IF(N7="NA","No",IF(N7="Sin dato","No",IF(S7=$J7,"V",IF(S7=0,"R","A"))))</f>
        <v>A</v>
      </c>
      <c r="U7" s="28" t="b">
        <f>IF($J7&gt;0,V7&lt;&gt;"NA")</f>
        <v>1</v>
      </c>
      <c r="V7" s="27">
        <v>0.95372233400402406</v>
      </c>
      <c r="W7" s="18">
        <f>$K7</f>
        <v>0.96</v>
      </c>
      <c r="X7" s="18">
        <f>IF(V7="NA","NA",IF(V7="ND",0,IF(OR(V7="Sin dato",ISBLANK(W7)),"Sin dato",IF(W7=0,((Y7-V7)/Y7)*(POWER(-1,$H7)),IF(W7&lt;0,1+(((V7-W7)*(POWER(-1,$H7)))/W7),1-(((V7-W7)*(POWER(-1,$H7)))/W7))))))</f>
        <v>0.99346076458752508</v>
      </c>
      <c r="Y7" s="20">
        <v>0.06</v>
      </c>
      <c r="Z7" s="18">
        <f>IF(X7="NA","NA",IF(X7="Sin dato","Sin dato",1-X7))</f>
        <v>6.5392354124749197E-3</v>
      </c>
      <c r="AA7" s="19">
        <f>IF(ISBLANK(W7),"Sin meta",IF(V7="NA","NA",IF(Z7&lt;=0,$J7,IF(AND(Z7&lt;=Y7,Z7&gt;0),($J7*(1-(Z7/Y7))),0))))</f>
        <v>1.782025486250836</v>
      </c>
      <c r="AB7" s="19" t="str">
        <f>IF(N7="NA","No",IF(N7="Sin dato","No",IF(S7=$J7,"V",IF(S7=0,"R","A"))))</f>
        <v>A</v>
      </c>
      <c r="AC7" s="20" t="str">
        <f>IF(V7="NA","No",IF(V7="Sin dato","No",IF(AA7=$J7,"V",IF(AA7=0,"R","A"))))</f>
        <v>A</v>
      </c>
      <c r="AD7" s="18" t="str">
        <f>IF(AB7="No","No disponible",IF(AC7="No","No disponible",CONCATENATE(AB7,"-",AC7)))</f>
        <v>A-A</v>
      </c>
      <c r="AE7" s="18" t="str">
        <f>IF(AD7="No disponible","No disponible",IF(AC7=AB7,"No varía",AD7))</f>
        <v>No varía</v>
      </c>
      <c r="AF7" s="18" t="str">
        <f>IF(AE7="No disponible","No disponible",IF(AE7="No varía","No varía",IF(AC7="V","Mejora",IF(AC7="R","Empeora",IF(AB7="R","Mejora","Empeora")))))</f>
        <v>No varía</v>
      </c>
      <c r="AG7" s="28" t="b">
        <f>IF($J7&gt;0,AH7&lt;&gt;"NA")</f>
        <v>1</v>
      </c>
      <c r="AH7" s="27">
        <v>0.96484375</v>
      </c>
      <c r="AI7" s="18">
        <f>$K7</f>
        <v>0.96</v>
      </c>
      <c r="AJ7" s="18">
        <f>IF(AH7="NA","NA",IF(AH7="ND",0,IF(OR(AH7="Sin dato",ISBLANK(AI7)),"Sin dato",IF(AI7=0,((AK7-AH7)/AK7)*(POWER(-1,$H7)),IF(AI7&lt;0,1+(((AH7-AI7)*(POWER(-1,$H7)))/AI7),1-(((AH7-AI7)*(POWER(-1,$H7)))/AI7))))))</f>
        <v>1.0050455729166667</v>
      </c>
      <c r="AK7" s="20">
        <v>0.06</v>
      </c>
      <c r="AL7" s="18">
        <f>IF(AJ7="NA","NA",IF(AJ7="Sin dato","Sin dato",1-AJ7))</f>
        <v>-5.0455729166667407E-3</v>
      </c>
      <c r="AM7" s="19">
        <f>IF(ISBLANK(AI7),"Sin meta",IF(AH7="NA","NA",IF(AL7&lt;=0,$J7,IF(AND(AL7&lt;=AK7,AL7&gt;0),($J7*(1-(AL7/AK7))),0))))</f>
        <v>2</v>
      </c>
      <c r="AN7" s="19" t="str">
        <f>IF(V7="NA","No",IF(V7="Sin dato","No",IF(AA7=$J7,"V",IF(AA7=0,"R","A"))))</f>
        <v>A</v>
      </c>
      <c r="AO7" s="20" t="str">
        <f>IF(AH7="NA","No",IF(AH7="Sin dato","No",IF(AM7=$J7,"V",IF(AM7=0,"R","A"))))</f>
        <v>V</v>
      </c>
      <c r="AP7" s="18" t="str">
        <f>IF(AN7="No","No disponible",IF(AO7="No","No disponible",CONCATENATE(AN7,"-",AO7)))</f>
        <v>A-V</v>
      </c>
      <c r="AQ7" s="18" t="str">
        <f>IF(AP7="No disponible","No disponible",IF(AO7=AN7,"No varía",AP7))</f>
        <v>A-V</v>
      </c>
      <c r="AR7" s="18" t="str">
        <f>IF(AQ7="No disponible","No disponible",IF(AQ7="No varía","No varía",IF(AO7="V","Mejora",IF(AO7="R","Empeora",IF(AN7="R","Mejora","Empeora")))))</f>
        <v>Mejora</v>
      </c>
      <c r="AS7" s="28" t="b">
        <f>IF($J7&gt;0,AT7&lt;&gt;"NA")</f>
        <v>1</v>
      </c>
      <c r="AT7" s="27">
        <v>0.96995708154506433</v>
      </c>
      <c r="AU7" s="18">
        <f>$K7</f>
        <v>0.96</v>
      </c>
      <c r="AV7" s="18">
        <f>IF(AT7="NA","NA",IF(AT7="ND",0,IF(OR(AT7="Sin dato",ISBLANK(AU7)),"Sin dato",IF(AU7=0,((AW7-AT7)/AW7)*(POWER(-1,$H7)),IF(AU7&lt;0,1+(((AT7-AU7)*(POWER(-1,$H7)))/AU7),1-(((AT7-AU7)*(POWER(-1,$H7)))/AU7))))))</f>
        <v>1.0103719599427754</v>
      </c>
      <c r="AW7" s="20">
        <v>0.06</v>
      </c>
      <c r="AX7" s="18">
        <f>IF(AV7="NA","NA",IF(AV7="Sin dato","Sin dato",1-AV7))</f>
        <v>-1.0371959942775399E-2</v>
      </c>
      <c r="AY7" s="19">
        <f>IF(ISBLANK(AU7),"Sin meta",IF(AT7="NA","NA",IF(AX7&lt;=0,$J7,IF(AND(AX7&lt;=AW7,AX7&gt;0),($J7*(1-(AX7/AW7))),0))))</f>
        <v>2</v>
      </c>
      <c r="AZ7" s="19" t="str">
        <f>IF(AH7="NA","No",IF(AH7="Sin dato","No",IF(AM7=$J7,"V",IF(AM7=0,"R","A"))))</f>
        <v>V</v>
      </c>
      <c r="BA7" s="20" t="str">
        <f>IF(AT7="NA","No",IF(AT7="Sin dato","No",IF(AY7=$J7,"V",IF(AY7=0,"R","A"))))</f>
        <v>V</v>
      </c>
      <c r="BB7" s="18" t="str">
        <f>IF(AZ7="No","No disponible",IF(BA7="No","No disponible",CONCATENATE(AZ7,"-",BA7)))</f>
        <v>V-V</v>
      </c>
      <c r="BC7" s="18" t="str">
        <f>IF(BB7="No disponible","No disponible",IF(BA7=AZ7,"No varía",BB7))</f>
        <v>No varía</v>
      </c>
      <c r="BD7" s="18" t="str">
        <f>IF(BC7="No disponible","No disponible",IF(BC7="No varía","No varía",IF(BA7="V","Mejora",IF(BA7="R","Empeora",IF(AZ7="R","Mejora","Empeora")))))</f>
        <v>No varía</v>
      </c>
      <c r="BE7" s="28" t="b">
        <f>IF($J7&gt;0,BF7&lt;&gt;"NA")</f>
        <v>1</v>
      </c>
      <c r="BF7" s="27">
        <v>0.97343453510436428</v>
      </c>
      <c r="BG7" s="18">
        <f>$K7</f>
        <v>0.96</v>
      </c>
      <c r="BH7" s="18">
        <f>IF(BF7="NA","NA",IF(BF7="ND",0,IF(OR(BF7="Sin dato",ISBLANK(BG7)),"Sin dato",IF(BG7=0,((BI7-BF7)/BI7)*(POWER(-1,$H7)),IF(BG7&lt;0,1+(((BF7-BG7)*(POWER(-1,$H7)))/BG7),1-(((BF7-BG7)*(POWER(-1,$H7)))/BG7))))))</f>
        <v>1.0139943074003794</v>
      </c>
      <c r="BI7" s="20">
        <v>0.06</v>
      </c>
      <c r="BJ7" s="18">
        <f>IF(BH7="NA","NA",IF(BH7="Sin dato","Sin dato",1-BH7))</f>
        <v>-1.3994307400379435E-2</v>
      </c>
      <c r="BK7" s="19">
        <f>IF(ISBLANK(BG7),"Sin meta",IF(BF7="NA","NA",IF(BJ7&lt;=0,$J7,IF(AND(BJ7&lt;=BI7,BJ7&gt;0),($J7*(1-(BJ7/BI7))),0))))</f>
        <v>2</v>
      </c>
      <c r="BL7" s="19" t="str">
        <f>IF(AT7="NA","No",IF(AT7="Sin dato","No",IF(AY7=$J7,"V",IF(AY7=0,"R","A"))))</f>
        <v>V</v>
      </c>
      <c r="BM7" s="20" t="str">
        <f>IF(BF7="NA","No",IF(BF7="Sin dato","No",IF(BK7=$J7,"V",IF(BK7=0,"R","A"))))</f>
        <v>V</v>
      </c>
      <c r="BN7" s="18" t="str">
        <f>IF(BL7="No","No disponible",IF(BM7="No","No disponible",CONCATENATE(BL7,"-",BM7)))</f>
        <v>V-V</v>
      </c>
      <c r="BO7" s="18" t="str">
        <f>IF(BN7="No disponible","No disponible",IF(BM7=BL7,"No varía",BN7))</f>
        <v>No varía</v>
      </c>
      <c r="BP7" s="18" t="str">
        <f>IF(BO7="No disponible","No disponible",IF(BO7="No varía","No varía",IF(BM7="V","Mejora",IF(BM7="R","Empeora",IF(BL7="R","Mejora","Empeora")))))</f>
        <v>No varía</v>
      </c>
      <c r="BQ7" s="28" t="b">
        <f>IF($J7&gt;0,BR7&lt;&gt;"NA")</f>
        <v>1</v>
      </c>
      <c r="BR7" s="27">
        <v>0.96956521739130441</v>
      </c>
      <c r="BS7" s="18">
        <f>$K7</f>
        <v>0.96</v>
      </c>
      <c r="BT7" s="18">
        <f>IF(BR7="NA","NA",IF(BR7="ND",0,IF(OR(BR7="Sin dato",ISBLANK(BS7)),"Sin dato",IF(BS7=0,((BU7-BR7)/BU7)*(POWER(-1,$H7)),IF(BS7&lt;0,1+(((BR7-BS7)*(POWER(-1,$H7)))/BS7),1-(((BR7-BS7)*(POWER(-1,$H7)))/BS7))))))</f>
        <v>1.0099637681159421</v>
      </c>
      <c r="BU7" s="20">
        <v>0.06</v>
      </c>
      <c r="BV7" s="18">
        <f>IF(BT7="NA","NA",IF(BT7="Sin dato","Sin dato",1-BT7))</f>
        <v>-9.9637681159421287E-3</v>
      </c>
      <c r="BW7" s="19">
        <f>IF(ISBLANK(BS7),"Sin meta",IF(BR7="NA","NA",IF(BV7&lt;=0,$J7,IF(AND(BV7&lt;=BU7,BV7&gt;0),($J7*(1-(BV7/BU7))),0))))</f>
        <v>2</v>
      </c>
      <c r="BX7" s="19" t="str">
        <f>IF(BF7="NA","No",IF(BF7="Sin dato","No",IF(BK7=$J7,"V",IF(BK7=0,"R","A"))))</f>
        <v>V</v>
      </c>
      <c r="BY7" s="20" t="str">
        <f>IF(BR7="NA","No",IF(BR7="Sin dato","No",IF(BW7=$J7,"V",IF(BW7=0,"R","A"))))</f>
        <v>V</v>
      </c>
      <c r="BZ7" s="18" t="str">
        <f>IF(BX7="No","No disponible",IF(BY7="No","No disponible",CONCATENATE(BX7,"-",BY7)))</f>
        <v>V-V</v>
      </c>
      <c r="CA7" s="18" t="str">
        <f>IF(BZ7="No disponible","No disponible",IF(BY7=BX7,"No varía",BZ7))</f>
        <v>No varía</v>
      </c>
      <c r="CB7" s="18" t="str">
        <f>IF(CA7="No disponible","No disponible",IF(CA7="No varía","No varía",IF(BY7="V","Mejora",IF(BY7="R","Empeora",IF(BX7="R","Mejora","Empeora")))))</f>
        <v>No varía</v>
      </c>
      <c r="CC7" s="28" t="b">
        <f>IF($J7&gt;0,CD7&lt;&gt;"NA")</f>
        <v>1</v>
      </c>
      <c r="CD7" s="27">
        <v>0.97169811320754718</v>
      </c>
      <c r="CE7" s="18">
        <f>$K7</f>
        <v>0.96</v>
      </c>
      <c r="CF7" s="18">
        <f>IF(CD7="NA","NA",IF(CD7="ND",0,IF(OR(CD7="Sin dato",ISBLANK(CE7)),"Sin dato",IF(CE7=0,((CG7-CD7)/CG7)*(POWER(-1,$H7)),IF(CE7&lt;0,1+(((CD7-CE7)*(POWER(-1,$H7)))/CE7),1-(((CD7-CE7)*(POWER(-1,$H7)))/CE7))))))</f>
        <v>1.012185534591195</v>
      </c>
      <c r="CG7" s="20">
        <v>0.06</v>
      </c>
      <c r="CH7" s="18">
        <f>IF(CF7="NA","NA",IF(CF7="Sin dato","Sin dato",1-CF7))</f>
        <v>-1.218553459119498E-2</v>
      </c>
      <c r="CI7" s="19">
        <f>IF(ISBLANK(CE7),"Sin meta",IF(CD7="NA","NA",IF(CH7&lt;=0,$J7,IF(AND(CH7&lt;=CG7,CH7&gt;0),($J7*(1-(CH7/CG7))),0))))</f>
        <v>2</v>
      </c>
      <c r="CJ7" s="19" t="str">
        <f>IF(BR7="NA","No",IF(BR7="Sin dato","No",IF(BW7=$J7,"V",IF(BW7=0,"R","A"))))</f>
        <v>V</v>
      </c>
      <c r="CK7" s="20" t="str">
        <f>IF(CD7="NA","No",IF(CD7="Sin dato","No",IF(CI7=$J7,"V",IF(CI7=0,"R","A"))))</f>
        <v>V</v>
      </c>
      <c r="CL7" s="18" t="str">
        <f>IF(CJ7="No","No disponible",IF(CK7="No","No disponible",CONCATENATE(CJ7,"-",CK7)))</f>
        <v>V-V</v>
      </c>
      <c r="CM7" s="18" t="str">
        <f>IF(CL7="No disponible","No disponible",IF(CK7=CJ7,"No varía",CL7))</f>
        <v>No varía</v>
      </c>
      <c r="CN7" s="18" t="str">
        <f>IF(CM7="No disponible","No disponible",IF(CM7="No varía","No varía",IF(CK7="V","Mejora",IF(CK7="R","Empeora",IF(CJ7="R","Mejora","Empeora")))))</f>
        <v>No varía</v>
      </c>
      <c r="CO7" s="28" t="b">
        <f>IF($J7&gt;0,CP7&lt;&gt;"NA")</f>
        <v>1</v>
      </c>
      <c r="CP7" s="27">
        <v>0.95953757225433522</v>
      </c>
      <c r="CQ7" s="18">
        <f>$K7</f>
        <v>0.96</v>
      </c>
      <c r="CR7" s="18">
        <f>IF(CP7="NA","NA",IF(CP7="ND",0,IF(OR(CP7="Sin dato",ISBLANK(CQ7)),"Sin dato",IF(CQ7=0,((CS7-CP7)/CS7)*(POWER(-1,$H7)),IF(CQ7&lt;0,1+(((CP7-CQ7)*(POWER(-1,$H7)))/CQ7),1-(((CP7-CQ7)*(POWER(-1,$H7)))/CQ7))))))</f>
        <v>0.99951830443159928</v>
      </c>
      <c r="CS7" s="20">
        <v>0.06</v>
      </c>
      <c r="CT7" s="18">
        <f>IF(CR7="NA","NA",IF(CR7="Sin dato","Sin dato",1-CR7))</f>
        <v>4.8169556840071959E-4</v>
      </c>
      <c r="CU7" s="19">
        <f>IF(ISBLANK(CQ7),"Sin meta",IF(CP7="NA","NA",IF(CT7&lt;=0,$J7,IF(AND(CT7&lt;=CS7,CT7&gt;0),($J7*(1-(CT7/CS7))),0))))</f>
        <v>1.9839434810533094</v>
      </c>
      <c r="CV7" s="19" t="str">
        <f>IF(CD7="NA","No",IF(CD7="Sin dato","No",IF(CI7=$J7,"V",IF(CI7=0,"R","A"))))</f>
        <v>V</v>
      </c>
      <c r="CW7" s="20" t="str">
        <f>IF(CP7="NA","No",IF(CP7="Sin dato","No",IF(CU7=$J7,"V",IF(CU7=0,"R","A"))))</f>
        <v>A</v>
      </c>
      <c r="CX7" s="18" t="str">
        <f>IF(CV7="No","No disponible",IF(CW7="No","No disponible",CONCATENATE(CV7,"-",CW7)))</f>
        <v>V-A</v>
      </c>
      <c r="CY7" s="18" t="str">
        <f>IF(CX7="No disponible","No disponible",IF(CW7=CV7,"No varía",CX7))</f>
        <v>V-A</v>
      </c>
      <c r="CZ7" s="18" t="str">
        <f>IF(CY7="No disponible","No disponible",IF(CY7="No varía","No varía",IF(CW7="V","Mejora",IF(CW7="R","Empeora",IF(CV7="R","Mejora","Empeora")))))</f>
        <v>Empeora</v>
      </c>
      <c r="DA7" s="28" t="b">
        <f>IF($J7&gt;0,DB7&lt;&gt;"NA")</f>
        <v>1</v>
      </c>
      <c r="DB7" s="27">
        <v>0.97841726618705038</v>
      </c>
      <c r="DC7" s="18">
        <f>$K7</f>
        <v>0.96</v>
      </c>
      <c r="DD7" s="18">
        <f>IF(DB7="NA","NA",IF(DB7="ND",0,IF(OR(DB7="Sin dato",ISBLANK(DC7)),"Sin dato",IF(DC7=0,((DE7-DB7)/DE7)*(POWER(-1,$H7)),IF(DC7&lt;0,1+(((DB7-DC7)*(POWER(-1,$H7)))/DC7),1-(((DB7-DC7)*(POWER(-1,$H7)))/DC7))))))</f>
        <v>1.0191846522781776</v>
      </c>
      <c r="DE7" s="20">
        <v>0.06</v>
      </c>
      <c r="DF7" s="18">
        <f>IF(DD7="NA","NA",IF(DD7="Sin dato","Sin dato",1-DD7))</f>
        <v>-1.9184652278177561E-2</v>
      </c>
      <c r="DG7" s="19">
        <f>IF(ISBLANK(DC7),"Sin meta",IF(DB7="NA","NA",IF(DF7&lt;=0,$J7,IF(AND(DF7&lt;=DE7,DF7&gt;0),($J7*(1-(DF7/DE7))),0))))</f>
        <v>2</v>
      </c>
      <c r="DH7" s="19" t="str">
        <f>IF(CP7="NA","No",IF(CP7="Sin dato","No",IF(CU7=$J7,"V",IF(CU7=0,"R","A"))))</f>
        <v>A</v>
      </c>
      <c r="DI7" s="20" t="str">
        <f>IF(DB7="NA","No",IF(DB7="Sin dato","No",IF(DG7=$J7,"V",IF(DG7=0,"R","A"))))</f>
        <v>V</v>
      </c>
      <c r="DJ7" s="18" t="str">
        <f>IF(DH7="No","No disponible",IF(DI7="No","No disponible",CONCATENATE(DH7,"-",DI7)))</f>
        <v>A-V</v>
      </c>
      <c r="DK7" s="18" t="str">
        <f>IF(DJ7="No disponible","No disponible",IF(DI7=DH7,"No varía",DJ7))</f>
        <v>A-V</v>
      </c>
      <c r="DL7" s="18" t="str">
        <f>IF(DK7="No disponible","No disponible",IF(DK7="No varía","No varía",IF(DI7="V","Mejora",IF(DI7="R","Empeora",IF(DH7="R","Mejora","Empeora")))))</f>
        <v>Mejora</v>
      </c>
      <c r="DM7" s="28" t="b">
        <f>IF($J7&gt;0,DN7&lt;&gt;"NA")</f>
        <v>1</v>
      </c>
      <c r="DN7" s="27" t="s">
        <v>28</v>
      </c>
      <c r="DO7" s="18">
        <f>$K7</f>
        <v>0.96</v>
      </c>
      <c r="DP7" s="18" t="str">
        <f>IF(DN7="NA","NA",IF(DN7="ND",0,IF(OR(DN7="Sin dato",ISBLANK(DO7)),"Sin dato",IF(DO7=0,((DQ7-DN7)/DQ7)*(POWER(-1,$H7)),IF(DO7&lt;0,1+(((DN7-DO7)*(POWER(-1,$H7)))/DO7),1-(((DN7-DO7)*(POWER(-1,$H7)))/DO7))))))</f>
        <v>Sin dato</v>
      </c>
      <c r="DQ7" s="20">
        <v>0.06</v>
      </c>
      <c r="DR7" s="18" t="str">
        <f>IF(DP7="NA","NA",IF(DP7="Sin dato","Sin dato",1-DP7))</f>
        <v>Sin dato</v>
      </c>
      <c r="DS7" s="19">
        <f>IF(ISBLANK(DO7),"Sin meta",IF(DN7="NA","NA",IF(DR7&lt;=0,$J7,IF(AND(DR7&lt;=DQ7,DR7&gt;0),($J7*(1-(DR7/DQ7))),0))))</f>
        <v>0</v>
      </c>
      <c r="DT7" s="19" t="str">
        <f>IF(DB7="NA","No",IF(DB7="Sin dato","No",IF(DG7=$J7,"V",IF(DG7=0,"R","A"))))</f>
        <v>V</v>
      </c>
      <c r="DU7" s="20" t="str">
        <f>IF(DN7="NA","No",IF(DN7="Sin dato","No",IF(DS7=$J7,"V",IF(DS7=0,"R","A"))))</f>
        <v>No</v>
      </c>
      <c r="DV7" s="18" t="str">
        <f>IF(DT7="No","No disponible",IF(DU7="No","No disponible",CONCATENATE(DT7,"-",DU7)))</f>
        <v>No disponible</v>
      </c>
      <c r="DW7" s="18" t="str">
        <f>IF(DV7="No disponible","No disponible",IF(DU7=DT7,"No varía",DV7))</f>
        <v>No disponible</v>
      </c>
      <c r="DX7" s="18" t="str">
        <f>IF(DW7="No disponible","No disponible",IF(DW7="No varía","No varía",IF(DU7="V","Mejora",IF(DU7="R","Empeora",IF(DT7="R","Mejora","Empeora")))))</f>
        <v>No disponible</v>
      </c>
      <c r="DY7" s="28" t="b">
        <f>IF($J7&gt;0,DZ7&lt;&gt;"NA")</f>
        <v>1</v>
      </c>
      <c r="DZ7" s="27" t="s">
        <v>28</v>
      </c>
      <c r="EA7" s="18">
        <f>$K7</f>
        <v>0.96</v>
      </c>
      <c r="EB7" s="18" t="str">
        <f>IF(DZ7="NA","NA",IF(DZ7="ND",0,IF(OR(DZ7="Sin dato",ISBLANK(EA7)),"Sin dato",IF(EA7=0,((EC7-DZ7)/EC7)*(POWER(-1,$H7)),IF(EA7&lt;0,1+(((DZ7-EA7)*(POWER(-1,$H7)))/EA7),1-(((DZ7-EA7)*(POWER(-1,$H7)))/EA7))))))</f>
        <v>Sin dato</v>
      </c>
      <c r="EC7" s="20">
        <v>0.06</v>
      </c>
      <c r="ED7" s="18" t="str">
        <f>IF(EB7="NA","NA",IF(EB7="Sin dato","Sin dato",1-EB7))</f>
        <v>Sin dato</v>
      </c>
      <c r="EE7" s="19">
        <f>IF(ISBLANK(EA7),"Sin meta",IF(DZ7="NA","NA",IF(ED7&lt;=0,$J7,IF(AND(ED7&lt;=EC7,ED7&gt;0),($J7*(1-(ED7/EC7))),0))))</f>
        <v>0</v>
      </c>
      <c r="EF7" s="19" t="str">
        <f>IF(DN7="NA","No",IF(DN7="Sin dato","No",IF(DS7=$J7,"V",IF(DS7=0,"R","A"))))</f>
        <v>No</v>
      </c>
      <c r="EG7" s="20" t="str">
        <f>IF(DZ7="NA","No",IF(DZ7="Sin dato","No",IF(EE7=$J7,"V",IF(EE7=0,"R","A"))))</f>
        <v>No</v>
      </c>
      <c r="EH7" s="18" t="str">
        <f>IF(EF7="No","No disponible",IF(EG7="No","No disponible",CONCATENATE(EF7,"-",EG7)))</f>
        <v>No disponible</v>
      </c>
      <c r="EI7" s="18" t="str">
        <f>IF(EH7="No disponible","No disponible",IF(EG7=EF7,"No varía",EH7))</f>
        <v>No disponible</v>
      </c>
      <c r="EJ7" s="18" t="str">
        <f>IF(EI7="No disponible","No disponible",IF(EI7="No varía","No varía",IF(EG7="V","Mejora",IF(EG7="R","Empeora",IF(EF7="R","Mejora","Empeora")))))</f>
        <v>No disponible</v>
      </c>
      <c r="EK7" s="28" t="b">
        <f>IF($J7&gt;0,EL7&lt;&gt;"NA")</f>
        <v>1</v>
      </c>
      <c r="EL7" s="27" t="s">
        <v>28</v>
      </c>
      <c r="EM7" s="18">
        <f>$K7</f>
        <v>0.96</v>
      </c>
      <c r="EN7" s="18" t="str">
        <f>IF(EL7="NA","NA",IF(EL7="ND",0,IF(OR(EL7="Sin dato",ISBLANK(EM7)),"Sin dato",IF(EM7=0,((EO7-EL7)/EO7)*(POWER(-1,$H7)),IF(EM7&lt;0,1+(((EL7-EM7)*(POWER(-1,$H7)))/EM7),1-(((EL7-EM7)*(POWER(-1,$H7)))/EM7))))))</f>
        <v>Sin dato</v>
      </c>
      <c r="EO7" s="20">
        <v>0.06</v>
      </c>
      <c r="EP7" s="18" t="str">
        <f>IF(EN7="NA","NA",IF(EN7="Sin dato","Sin dato",1-EN7))</f>
        <v>Sin dato</v>
      </c>
      <c r="EQ7" s="19">
        <f>IF(ISBLANK(EM7),"Sin meta",IF(EL7="NA","NA",IF(EP7&lt;=0,$J7,IF(AND(EP7&lt;=EO7,EP7&gt;0),($J7*(1-(EP7/EO7))),0))))</f>
        <v>0</v>
      </c>
      <c r="ER7" s="19" t="str">
        <f>IF(DZ7="NA","No",IF(DZ7="Sin dato","No",IF(EE7=$J7,"V",IF(EE7=0,"R","A"))))</f>
        <v>No</v>
      </c>
      <c r="ES7" s="20" t="str">
        <f>IF(EL7="NA","No",IF(EL7="Sin dato","No",IF(EQ7=$J7,"V",IF(EQ7=0,"R","A"))))</f>
        <v>No</v>
      </c>
      <c r="ET7" s="18" t="str">
        <f>IF(ER7="No","No disponible",IF(ES7="No","No disponible",CONCATENATE(ER7,"-",ES7)))</f>
        <v>No disponible</v>
      </c>
      <c r="EU7" s="18" t="str">
        <f>IF(ET7="No disponible","No disponible",IF(ES7=ER7,"No varía",ET7))</f>
        <v>No disponible</v>
      </c>
      <c r="EV7" s="18" t="str">
        <f>IF(EU7="No disponible","No disponible",IF(EU7="No varía","No varía",IF(ES7="V","Mejora",IF(ES7="R","Empeora",IF(ER7="R","Mejora","Empeora")))))</f>
        <v>No disponible</v>
      </c>
      <c r="EW7" s="20"/>
      <c r="EX7" s="25" t="b">
        <f>IF(EL7="NA","NA",IF(EL7="ND","GC0",IF(EL7="Sin dato",IF(DZ7="NA","NA",IF(DZ7="ND","GC0",IF(DZ7="Sin dato",IF(DN7="NA","NA",IF(DN7="ND","GC0",IF(DN7="Sin dato",IF(DB7="NA","NA",IF(DB7="ND","GC0",IF(DB7="Sin dato",IF(CP7="NA","NA",IF(CP7="ND","GC0",IF(CP7="Sin dato",IF(CD7="NA","NA",IF(CD7="ND","GC0",IF(CD7="Sin dato",IF(BR7="NA","NA",IF(BR7="ND","GC0",IF(BR7="Sin dato",IF(BF7="NA","NA",IF(BF7="ND","GC0",IF(BF7="Sin dato",IF(AT7="NA","NA",IF(AT7="ND","GC0",IF(AT7="Sin dato",IF(AH7="NA","NA",IF(AH7="ND","GC0",IF(AH7="Sin dato",IF(V7="NA","No evaluable",IF(V7="Sin dato", IF(N7="Sin dato", IF(($B$58-$B$71)&gt;($I7),"GC0",  "No evaluable"))))))))))))))))))))))))))))))))))</f>
        <v>0</v>
      </c>
      <c r="EZ7" s="2">
        <f>IF(EX7="GC0",0,IF(EX7=FALSE,IF(EL7="Sin dato",IF(DZ7="Sin dato",IF(DN7="Sin dato",IF(DB7="Sin dato",IF(CP7="Sin dato",IF(CD7="Sin dato",IF(BR7="Sin dato",IF(BF7="Sin dato",IF(AT7="Sin dato",IF(AH7="Sin dato",IF(V7="Sin dato",IF(N7="Sin dato",0,S7),AA7),AM7),AY7),BK7),BW7),CI7),CU7),DG7),DS7),EE7),EQ7)))</f>
        <v>2</v>
      </c>
      <c r="FE7" s="24">
        <f>IF(EZ7=FALSE,0,IF(EZ7="GC0",0,EZ7))</f>
        <v>2</v>
      </c>
      <c r="FH7" s="23" t="b">
        <f>IF($J7&gt;0,FI7&lt;&gt;"NA")</f>
        <v>1</v>
      </c>
      <c r="FI7" s="38">
        <f>IF(EL7="Sin dato",IF(DZ7="Sin dato",IF(DN7="Sin dato",IF(DB7="Sin dato",IF(CP7="Sin dato",IF(CD7="Sin dato",IF(BR7="Sin dato",IF(BF7="Sin dato",IF(AT7="Sin dato",IF(AH7="Sin dato",IF(V7="Sin dato",IF(N7="Sin dato","Sin dato",N7),V7),AH7),AT7),BF7),BR7),CD7),CP7),DB7),DN7),DZ7),EL7)</f>
        <v>0.97841726618705038</v>
      </c>
      <c r="FJ7" s="18">
        <f>IF(FI7="NA",$K7,IF(FI7="Sin dato",$K7,IF(FK7="Diciembre",$EM7,IF(FK7="Noviembre",$EA7,IF(FK7="Octubre",$DO7,IF(FK7="Septiembre",$DC7,IF(FK7="Agosto",$CQ7,IF(FK7="Julio",$CE7,IF(FK7="Junio",$BS7,IF(FK7="Mayo",$BG7,IF(FK7="Abril",$AU7,IF(FK7="Marzo",$AI7,IF(FK7="Febrero",$W7,IF(FK7="Enero",$O7,$K7))))))))))))))</f>
        <v>0.96</v>
      </c>
      <c r="FK7" s="18" t="str">
        <f>IF(FI7="NA","NA",IF(EL7="Sin dato",IF(DZ7="Sin dato",IF(DN7="Sin dato",IF(DB7="Sin dato",IF(CP7="Sin dato",IF(CD7="Sin dato",IF(BR7="Sin dato",IF(BF7="Sin dato",IF(AT7="Sin dato",IF(AH7="Sin dato",IF(V7="Sin dato",IF(N7="Sin dato","Sin dato","Enero"),"Febrero"),"Marzo"),"Abril"),"Mayo"),"Junio"),"Julio"),"Agosto"),"Septiembre"),"Octubre"),"Noviembre"),"Diciembre"))</f>
        <v>Septiembre</v>
      </c>
      <c r="FL7" s="18">
        <f>IF(FI7="NA","NA",IF(FI7="ND",0,IF(OR(FI7="Sin dato",ISBLANK(FJ7)),"Sin dato",IF(FJ7=0,((FM7-FI7)/FM7)*(POWER(-1, $H7)),IF(FJ7&lt;0,1+(((FI7-FJ7)*(POWER(-1, $H7)))/FJ7),1-(((FI7-FJ7)*(POWER(-1, $H7)))/FJ7))))))</f>
        <v>1.0191846522781776</v>
      </c>
      <c r="FM7" s="20">
        <f>$EO7</f>
        <v>0.06</v>
      </c>
      <c r="FN7" s="18">
        <f>IF(FL7="NA","NA",IF(FL7="Sin dato","Sin dato",1-FL7))</f>
        <v>-1.9184652278177561E-2</v>
      </c>
      <c r="FO7" s="19">
        <f>IF(ISBLANK(FJ7),"Sin meta",IF(FI7="NA","NA",IF(FN7&lt;=0,$J7,IF(AND(FN7&lt;=FM7,FN7&gt;0),($J7*(1-(FN7/FM7))),0))))</f>
        <v>2</v>
      </c>
      <c r="FP7" s="18"/>
    </row>
    <row r="8" spans="1:172" ht="45" customHeight="1" x14ac:dyDescent="0.25">
      <c r="A8" s="56"/>
      <c r="B8" s="66"/>
      <c r="C8" s="54" t="s">
        <v>134</v>
      </c>
      <c r="D8" s="33"/>
      <c r="E8" s="34" t="s">
        <v>133</v>
      </c>
      <c r="F8" s="33" t="s">
        <v>31</v>
      </c>
      <c r="G8" s="33" t="s">
        <v>30</v>
      </c>
      <c r="H8" s="32">
        <v>0</v>
      </c>
      <c r="I8" s="32">
        <v>30</v>
      </c>
      <c r="J8" s="31">
        <v>2</v>
      </c>
      <c r="K8" s="18">
        <v>0.1</v>
      </c>
      <c r="L8" s="28">
        <f>IF(N8&lt;&gt;"NA",IF(N8&lt;&gt;"Sin dato",1,0),0)</f>
        <v>0</v>
      </c>
      <c r="M8" s="28" t="b">
        <f>IF($J8&gt;0,N8&lt;&gt;"NA")</f>
        <v>0</v>
      </c>
      <c r="N8" s="27" t="s">
        <v>29</v>
      </c>
      <c r="O8" s="18">
        <f>$K8</f>
        <v>0.1</v>
      </c>
      <c r="P8" s="18" t="str">
        <f>IF(N8="NA","NA",IF(N8="ND",0,IF(OR(N8="Sin dato",ISBLANK(O8)),"Sin dato",IF(O8=0,((Q8-N8)/Q8)*(POWER(-1, H8)),IF(O8&lt;0,1+(((N8-O8)*(POWER(-1, H8)))/O8),1-(((N8-O8)*(POWER(-1, H8)))/O8))))))</f>
        <v>NA</v>
      </c>
      <c r="Q8" s="20">
        <v>0.06</v>
      </c>
      <c r="R8" s="18" t="str">
        <f>IF(P8="NA","NA",IF(P8="Sin dato","Sin dato",1-P8))</f>
        <v>NA</v>
      </c>
      <c r="S8" s="19" t="str">
        <f>IF(ISBLANK(O8),"Sin meta",IF(N8="NA","NA",IF(R8&lt;=0,J8,IF(AND(R8&lt;=Q8,R8&gt;0),(J8*(1-(R8/Q8))),0))))</f>
        <v>NA</v>
      </c>
      <c r="T8" s="20" t="str">
        <f>IF(N8="NA","No",IF(N8="Sin dato","No",IF(S8=$J8,"V",IF(S8=0,"R","A"))))</f>
        <v>No</v>
      </c>
      <c r="U8" s="28" t="b">
        <f>IF($J8&gt;0,V8&lt;&gt;"NA")</f>
        <v>0</v>
      </c>
      <c r="V8" s="27" t="s">
        <v>29</v>
      </c>
      <c r="W8" s="18">
        <f>$K8</f>
        <v>0.1</v>
      </c>
      <c r="X8" s="18" t="str">
        <f>IF(V8="NA","NA",IF(V8="ND",0,IF(OR(V8="Sin dato",ISBLANK(W8)),"Sin dato",IF(W8=0,((Y8-V8)/Y8)*(POWER(-1,$H8)),IF(W8&lt;0,1+(((V8-W8)*(POWER(-1,$H8)))/W8),1-(((V8-W8)*(POWER(-1,$H8)))/W8))))))</f>
        <v>NA</v>
      </c>
      <c r="Y8" s="20">
        <v>0.06</v>
      </c>
      <c r="Z8" s="18" t="str">
        <f>IF(X8="NA","NA",IF(X8="Sin dato","Sin dato",1-X8))</f>
        <v>NA</v>
      </c>
      <c r="AA8" s="19" t="str">
        <f>IF(ISBLANK(W8),"Sin meta",IF(V8="NA","NA",IF(Z8&lt;=0,$J8,IF(AND(Z8&lt;=Y8,Z8&gt;0),($J8*(1-(Z8/Y8))),0))))</f>
        <v>NA</v>
      </c>
      <c r="AB8" s="19" t="str">
        <f>IF(N8="NA","No",IF(N8="Sin dato","No",IF(S8=$J8,"V",IF(S8=0,"R","A"))))</f>
        <v>No</v>
      </c>
      <c r="AC8" s="20" t="str">
        <f>IF(V8="NA","No",IF(V8="Sin dato","No",IF(AA8=$J8,"V",IF(AA8=0,"R","A"))))</f>
        <v>No</v>
      </c>
      <c r="AD8" s="18" t="str">
        <f>IF(AB8="No","No disponible",IF(AC8="No","No disponible",CONCATENATE(AB8,"-",AC8)))</f>
        <v>No disponible</v>
      </c>
      <c r="AE8" s="18" t="str">
        <f>IF(AD8="No disponible","No disponible",IF(AC8=AB8,"No varía",AD8))</f>
        <v>No disponible</v>
      </c>
      <c r="AF8" s="18" t="str">
        <f>IF(AE8="No disponible","No disponible",IF(AE8="No varía","No varía",IF(AC8="V","Mejora",IF(AC8="R","Empeora",IF(AB8="R","Mejora","Empeora")))))</f>
        <v>No disponible</v>
      </c>
      <c r="AG8" s="28" t="b">
        <f>IF($J8&gt;0,AH8&lt;&gt;"NA")</f>
        <v>1</v>
      </c>
      <c r="AH8" s="27">
        <v>8.8100000000000012E-2</v>
      </c>
      <c r="AI8" s="18">
        <f>$K8</f>
        <v>0.1</v>
      </c>
      <c r="AJ8" s="18">
        <f>IF(AH8="NA","NA",IF(AH8="ND",0,IF(OR(AH8="Sin dato",ISBLANK(AI8)),"Sin dato",IF(AI8=0,((AK8-AH8)/AK8)*(POWER(-1,$H8)),IF(AI8&lt;0,1+(((AH8-AI8)*(POWER(-1,$H8)))/AI8),1-(((AH8-AI8)*(POWER(-1,$H8)))/AI8))))))</f>
        <v>1.119</v>
      </c>
      <c r="AK8" s="20">
        <v>0.06</v>
      </c>
      <c r="AL8" s="18">
        <f>IF(AJ8="NA","NA",IF(AJ8="Sin dato","Sin dato",1-AJ8))</f>
        <v>-0.11899999999999999</v>
      </c>
      <c r="AM8" s="19">
        <f>IF(ISBLANK(AI8),"Sin meta",IF(AH8="NA","NA",IF(AL8&lt;=0,$J8,IF(AND(AL8&lt;=AK8,AL8&gt;0),($J8*(1-(AL8/AK8))),0))))</f>
        <v>2</v>
      </c>
      <c r="AN8" s="19" t="str">
        <f>IF(V8="NA","No",IF(V8="Sin dato","No",IF(AA8=$J8,"V",IF(AA8=0,"R","A"))))</f>
        <v>No</v>
      </c>
      <c r="AO8" s="20" t="str">
        <f>IF(AH8="NA","No",IF(AH8="Sin dato","No",IF(AM8=$J8,"V",IF(AM8=0,"R","A"))))</f>
        <v>V</v>
      </c>
      <c r="AP8" s="18" t="str">
        <f>IF(AN8="No","No disponible",IF(AO8="No","No disponible",CONCATENATE(AN8,"-",AO8)))</f>
        <v>No disponible</v>
      </c>
      <c r="AQ8" s="18" t="str">
        <f>IF(AP8="No disponible","No disponible",IF(AO8=AN8,"No varía",AP8))</f>
        <v>No disponible</v>
      </c>
      <c r="AR8" s="18" t="str">
        <f>IF(AQ8="No disponible","No disponible",IF(AQ8="No varía","No varía",IF(AO8="V","Mejora",IF(AO8="R","Empeora",IF(AN8="R","Mejora","Empeora")))))</f>
        <v>No disponible</v>
      </c>
      <c r="AS8" s="28" t="b">
        <f>IF($J8&gt;0,AT8&lt;&gt;"NA")</f>
        <v>1</v>
      </c>
      <c r="AT8" s="27">
        <v>8.8100000000000012E-2</v>
      </c>
      <c r="AU8" s="18">
        <f>$K8</f>
        <v>0.1</v>
      </c>
      <c r="AV8" s="18">
        <f>IF(AT8="NA","NA",IF(AT8="ND",0,IF(OR(AT8="Sin dato",ISBLANK(AU8)),"Sin dato",IF(AU8=0,((AW8-AT8)/AW8)*(POWER(-1,$H8)),IF(AU8&lt;0,1+(((AT8-AU8)*(POWER(-1,$H8)))/AU8),1-(((AT8-AU8)*(POWER(-1,$H8)))/AU8))))))</f>
        <v>1.119</v>
      </c>
      <c r="AW8" s="20">
        <v>0.06</v>
      </c>
      <c r="AX8" s="18">
        <f>IF(AV8="NA","NA",IF(AV8="Sin dato","Sin dato",1-AV8))</f>
        <v>-0.11899999999999999</v>
      </c>
      <c r="AY8" s="19">
        <f>IF(ISBLANK(AU8),"Sin meta",IF(AT8="NA","NA",IF(AX8&lt;=0,$J8,IF(AND(AX8&lt;=AW8,AX8&gt;0),($J8*(1-(AX8/AW8))),0))))</f>
        <v>2</v>
      </c>
      <c r="AZ8" s="19" t="str">
        <f>IF(AH8="NA","No",IF(AH8="Sin dato","No",IF(AM8=$J8,"V",IF(AM8=0,"R","A"))))</f>
        <v>V</v>
      </c>
      <c r="BA8" s="20" t="str">
        <f>IF(AT8="NA","No",IF(AT8="Sin dato","No",IF(AY8=$J8,"V",IF(AY8=0,"R","A"))))</f>
        <v>V</v>
      </c>
      <c r="BB8" s="18" t="str">
        <f>IF(AZ8="No","No disponible",IF(BA8="No","No disponible",CONCATENATE(AZ8,"-",BA8)))</f>
        <v>V-V</v>
      </c>
      <c r="BC8" s="18" t="str">
        <f>IF(BB8="No disponible","No disponible",IF(BA8=AZ8,"No varía",BB8))</f>
        <v>No varía</v>
      </c>
      <c r="BD8" s="18" t="str">
        <f>IF(BC8="No disponible","No disponible",IF(BC8="No varía","No varía",IF(BA8="V","Mejora",IF(BA8="R","Empeora",IF(AZ8="R","Mejora","Empeora")))))</f>
        <v>No varía</v>
      </c>
      <c r="BE8" s="28" t="b">
        <f>IF($J8&gt;0,BF8&lt;&gt;"NA")</f>
        <v>1</v>
      </c>
      <c r="BF8" s="27">
        <v>8.8100000000000012E-2</v>
      </c>
      <c r="BG8" s="18">
        <f>$K8</f>
        <v>0.1</v>
      </c>
      <c r="BH8" s="18">
        <f>IF(BF8="NA","NA",IF(BF8="ND",0,IF(OR(BF8="Sin dato",ISBLANK(BG8)),"Sin dato",IF(BG8=0,((BI8-BF8)/BI8)*(POWER(-1,$H8)),IF(BG8&lt;0,1+(((BF8-BG8)*(POWER(-1,$H8)))/BG8),1-(((BF8-BG8)*(POWER(-1,$H8)))/BG8))))))</f>
        <v>1.119</v>
      </c>
      <c r="BI8" s="20">
        <v>0.06</v>
      </c>
      <c r="BJ8" s="18">
        <f>IF(BH8="NA","NA",IF(BH8="Sin dato","Sin dato",1-BH8))</f>
        <v>-0.11899999999999999</v>
      </c>
      <c r="BK8" s="19">
        <f>IF(ISBLANK(BG8),"Sin meta",IF(BF8="NA","NA",IF(BJ8&lt;=0,$J8,IF(AND(BJ8&lt;=BI8,BJ8&gt;0),($J8*(1-(BJ8/BI8))),0))))</f>
        <v>2</v>
      </c>
      <c r="BL8" s="19" t="str">
        <f>IF(AT8="NA","No",IF(AT8="Sin dato","No",IF(AY8=$J8,"V",IF(AY8=0,"R","A"))))</f>
        <v>V</v>
      </c>
      <c r="BM8" s="20" t="str">
        <f>IF(BF8="NA","No",IF(BF8="Sin dato","No",IF(BK8=$J8,"V",IF(BK8=0,"R","A"))))</f>
        <v>V</v>
      </c>
      <c r="BN8" s="18" t="str">
        <f>IF(BL8="No","No disponible",IF(BM8="No","No disponible",CONCATENATE(BL8,"-",BM8)))</f>
        <v>V-V</v>
      </c>
      <c r="BO8" s="18" t="str">
        <f>IF(BN8="No disponible","No disponible",IF(BM8=BL8,"No varía",BN8))</f>
        <v>No varía</v>
      </c>
      <c r="BP8" s="18" t="str">
        <f>IF(BO8="No disponible","No disponible",IF(BO8="No varía","No varía",IF(BM8="V","Mejora",IF(BM8="R","Empeora",IF(BL8="R","Mejora","Empeora")))))</f>
        <v>No varía</v>
      </c>
      <c r="BQ8" s="28" t="b">
        <f>IF($J8&gt;0,BR8&lt;&gt;"NA")</f>
        <v>1</v>
      </c>
      <c r="BR8" s="27">
        <v>8.0700000000000008E-2</v>
      </c>
      <c r="BS8" s="18">
        <f>$K8</f>
        <v>0.1</v>
      </c>
      <c r="BT8" s="18">
        <f>IF(BR8="NA","NA",IF(BR8="ND",0,IF(OR(BR8="Sin dato",ISBLANK(BS8)),"Sin dato",IF(BS8=0,((BU8-BR8)/BU8)*(POWER(-1,$H8)),IF(BS8&lt;0,1+(((BR8-BS8)*(POWER(-1,$H8)))/BS8),1-(((BR8-BS8)*(POWER(-1,$H8)))/BS8))))))</f>
        <v>1.1930000000000001</v>
      </c>
      <c r="BU8" s="20">
        <v>0.06</v>
      </c>
      <c r="BV8" s="18">
        <f>IF(BT8="NA","NA",IF(BT8="Sin dato","Sin dato",1-BT8))</f>
        <v>-0.19300000000000006</v>
      </c>
      <c r="BW8" s="19">
        <f>IF(ISBLANK(BS8),"Sin meta",IF(BR8="NA","NA",IF(BV8&lt;=0,$J8,IF(AND(BV8&lt;=BU8,BV8&gt;0),($J8*(1-(BV8/BU8))),0))))</f>
        <v>2</v>
      </c>
      <c r="BX8" s="19" t="str">
        <f>IF(BF8="NA","No",IF(BF8="Sin dato","No",IF(BK8=$J8,"V",IF(BK8=0,"R","A"))))</f>
        <v>V</v>
      </c>
      <c r="BY8" s="20" t="str">
        <f>IF(BR8="NA","No",IF(BR8="Sin dato","No",IF(BW8=$J8,"V",IF(BW8=0,"R","A"))))</f>
        <v>V</v>
      </c>
      <c r="BZ8" s="18" t="str">
        <f>IF(BX8="No","No disponible",IF(BY8="No","No disponible",CONCATENATE(BX8,"-",BY8)))</f>
        <v>V-V</v>
      </c>
      <c r="CA8" s="18" t="str">
        <f>IF(BZ8="No disponible","No disponible",IF(BY8=BX8,"No varía",BZ8))</f>
        <v>No varía</v>
      </c>
      <c r="CB8" s="18" t="str">
        <f>IF(CA8="No disponible","No disponible",IF(CA8="No varía","No varía",IF(BY8="V","Mejora",IF(BY8="R","Empeora",IF(BX8="R","Mejora","Empeora")))))</f>
        <v>No varía</v>
      </c>
      <c r="CC8" s="28" t="b">
        <f>IF($J8&gt;0,CD8&lt;&gt;"NA")</f>
        <v>1</v>
      </c>
      <c r="CD8" s="27">
        <v>8.0700000000000008E-2</v>
      </c>
      <c r="CE8" s="18">
        <f>$K8</f>
        <v>0.1</v>
      </c>
      <c r="CF8" s="18">
        <f>IF(CD8="NA","NA",IF(CD8="ND",0,IF(OR(CD8="Sin dato",ISBLANK(CE8)),"Sin dato",IF(CE8=0,((CG8-CD8)/CG8)*(POWER(-1,$H8)),IF(CE8&lt;0,1+(((CD8-CE8)*(POWER(-1,$H8)))/CE8),1-(((CD8-CE8)*(POWER(-1,$H8)))/CE8))))))</f>
        <v>1.1930000000000001</v>
      </c>
      <c r="CG8" s="20">
        <v>0.06</v>
      </c>
      <c r="CH8" s="18">
        <f>IF(CF8="NA","NA",IF(CF8="Sin dato","Sin dato",1-CF8))</f>
        <v>-0.19300000000000006</v>
      </c>
      <c r="CI8" s="19">
        <f>IF(ISBLANK(CE8),"Sin meta",IF(CD8="NA","NA",IF(CH8&lt;=0,$J8,IF(AND(CH8&lt;=CG8,CH8&gt;0),($J8*(1-(CH8/CG8))),0))))</f>
        <v>2</v>
      </c>
      <c r="CJ8" s="19" t="str">
        <f>IF(BR8="NA","No",IF(BR8="Sin dato","No",IF(BW8=$J8,"V",IF(BW8=0,"R","A"))))</f>
        <v>V</v>
      </c>
      <c r="CK8" s="20" t="str">
        <f>IF(CD8="NA","No",IF(CD8="Sin dato","No",IF(CI8=$J8,"V",IF(CI8=0,"R","A"))))</f>
        <v>V</v>
      </c>
      <c r="CL8" s="18" t="str">
        <f>IF(CJ8="No","No disponible",IF(CK8="No","No disponible",CONCATENATE(CJ8,"-",CK8)))</f>
        <v>V-V</v>
      </c>
      <c r="CM8" s="18" t="str">
        <f>IF(CL8="No disponible","No disponible",IF(CK8=CJ8,"No varía",CL8))</f>
        <v>No varía</v>
      </c>
      <c r="CN8" s="18" t="str">
        <f>IF(CM8="No disponible","No disponible",IF(CM8="No varía","No varía",IF(CK8="V","Mejora",IF(CK8="R","Empeora",IF(CJ8="R","Mejora","Empeora")))))</f>
        <v>No varía</v>
      </c>
      <c r="CO8" s="28" t="b">
        <f>IF($J8&gt;0,CP8&lt;&gt;"NA")</f>
        <v>1</v>
      </c>
      <c r="CP8" s="27">
        <v>8.0700000000000008E-2</v>
      </c>
      <c r="CQ8" s="18">
        <f>$K8</f>
        <v>0.1</v>
      </c>
      <c r="CR8" s="18">
        <f>IF(CP8="NA","NA",IF(CP8="ND",0,IF(OR(CP8="Sin dato",ISBLANK(CQ8)),"Sin dato",IF(CQ8=0,((CS8-CP8)/CS8)*(POWER(-1,$H8)),IF(CQ8&lt;0,1+(((CP8-CQ8)*(POWER(-1,$H8)))/CQ8),1-(((CP8-CQ8)*(POWER(-1,$H8)))/CQ8))))))</f>
        <v>1.1930000000000001</v>
      </c>
      <c r="CS8" s="20">
        <v>0.06</v>
      </c>
      <c r="CT8" s="18">
        <f>IF(CR8="NA","NA",IF(CR8="Sin dato","Sin dato",1-CR8))</f>
        <v>-0.19300000000000006</v>
      </c>
      <c r="CU8" s="19">
        <f>IF(ISBLANK(CQ8),"Sin meta",IF(CP8="NA","NA",IF(CT8&lt;=0,$J8,IF(AND(CT8&lt;=CS8,CT8&gt;0),($J8*(1-(CT8/CS8))),0))))</f>
        <v>2</v>
      </c>
      <c r="CV8" s="19" t="str">
        <f>IF(CD8="NA","No",IF(CD8="Sin dato","No",IF(CI8=$J8,"V",IF(CI8=0,"R","A"))))</f>
        <v>V</v>
      </c>
      <c r="CW8" s="20" t="str">
        <f>IF(CP8="NA","No",IF(CP8="Sin dato","No",IF(CU8=$J8,"V",IF(CU8=0,"R","A"))))</f>
        <v>V</v>
      </c>
      <c r="CX8" s="18" t="str">
        <f>IF(CV8="No","No disponible",IF(CW8="No","No disponible",CONCATENATE(CV8,"-",CW8)))</f>
        <v>V-V</v>
      </c>
      <c r="CY8" s="18" t="str">
        <f>IF(CX8="No disponible","No disponible",IF(CW8=CV8,"No varía",CX8))</f>
        <v>No varía</v>
      </c>
      <c r="CZ8" s="18" t="str">
        <f>IF(CY8="No disponible","No disponible",IF(CY8="No varía","No varía",IF(CW8="V","Mejora",IF(CW8="R","Empeora",IF(CV8="R","Mejora","Empeora")))))</f>
        <v>No varía</v>
      </c>
      <c r="DA8" s="28" t="b">
        <f>IF($J8&gt;0,DB8&lt;&gt;"NA")</f>
        <v>1</v>
      </c>
      <c r="DB8" s="27" t="s">
        <v>28</v>
      </c>
      <c r="DC8" s="18">
        <f>$K8</f>
        <v>0.1</v>
      </c>
      <c r="DD8" s="18" t="str">
        <f>IF(DB8="NA","NA",IF(DB8="ND",0,IF(OR(DB8="Sin dato",ISBLANK(DC8)),"Sin dato",IF(DC8=0,((DE8-DB8)/DE8)*(POWER(-1,$H8)),IF(DC8&lt;0,1+(((DB8-DC8)*(POWER(-1,$H8)))/DC8),1-(((DB8-DC8)*(POWER(-1,$H8)))/DC8))))))</f>
        <v>Sin dato</v>
      </c>
      <c r="DE8" s="20">
        <v>0.06</v>
      </c>
      <c r="DF8" s="18" t="str">
        <f>IF(DD8="NA","NA",IF(DD8="Sin dato","Sin dato",1-DD8))</f>
        <v>Sin dato</v>
      </c>
      <c r="DG8" s="19">
        <f>IF(ISBLANK(DC8),"Sin meta",IF(DB8="NA","NA",IF(DF8&lt;=0,$J8,IF(AND(DF8&lt;=DE8,DF8&gt;0),($J8*(1-(DF8/DE8))),0))))</f>
        <v>0</v>
      </c>
      <c r="DH8" s="19" t="str">
        <f>IF(CP8="NA","No",IF(CP8="Sin dato","No",IF(CU8=$J8,"V",IF(CU8=0,"R","A"))))</f>
        <v>V</v>
      </c>
      <c r="DI8" s="20" t="str">
        <f>IF(DB8="NA","No",IF(DB8="Sin dato","No",IF(DG8=$J8,"V",IF(DG8=0,"R","A"))))</f>
        <v>No</v>
      </c>
      <c r="DJ8" s="18" t="str">
        <f>IF(DH8="No","No disponible",IF(DI8="No","No disponible",CONCATENATE(DH8,"-",DI8)))</f>
        <v>No disponible</v>
      </c>
      <c r="DK8" s="18" t="str">
        <f>IF(DJ8="No disponible","No disponible",IF(DI8=DH8,"No varía",DJ8))</f>
        <v>No disponible</v>
      </c>
      <c r="DL8" s="18" t="str">
        <f>IF(DK8="No disponible","No disponible",IF(DK8="No varía","No varía",IF(DI8="V","Mejora",IF(DI8="R","Empeora",IF(DH8="R","Mejora","Empeora")))))</f>
        <v>No disponible</v>
      </c>
      <c r="DM8" s="28" t="b">
        <f>IF($J8&gt;0,DN8&lt;&gt;"NA")</f>
        <v>1</v>
      </c>
      <c r="DN8" s="27" t="s">
        <v>28</v>
      </c>
      <c r="DO8" s="18">
        <f>$K8</f>
        <v>0.1</v>
      </c>
      <c r="DP8" s="18" t="str">
        <f>IF(DN8="NA","NA",IF(DN8="ND",0,IF(OR(DN8="Sin dato",ISBLANK(DO8)),"Sin dato",IF(DO8=0,((DQ8-DN8)/DQ8)*(POWER(-1,$H8)),IF(DO8&lt;0,1+(((DN8-DO8)*(POWER(-1,$H8)))/DO8),1-(((DN8-DO8)*(POWER(-1,$H8)))/DO8))))))</f>
        <v>Sin dato</v>
      </c>
      <c r="DQ8" s="20">
        <v>0.06</v>
      </c>
      <c r="DR8" s="18" t="str">
        <f>IF(DP8="NA","NA",IF(DP8="Sin dato","Sin dato",1-DP8))</f>
        <v>Sin dato</v>
      </c>
      <c r="DS8" s="19">
        <f>IF(ISBLANK(DO8),"Sin meta",IF(DN8="NA","NA",IF(DR8&lt;=0,$J8,IF(AND(DR8&lt;=DQ8,DR8&gt;0),($J8*(1-(DR8/DQ8))),0))))</f>
        <v>0</v>
      </c>
      <c r="DT8" s="19" t="str">
        <f>IF(DB8="NA","No",IF(DB8="Sin dato","No",IF(DG8=$J8,"V",IF(DG8=0,"R","A"))))</f>
        <v>No</v>
      </c>
      <c r="DU8" s="20" t="str">
        <f>IF(DN8="NA","No",IF(DN8="Sin dato","No",IF(DS8=$J8,"V",IF(DS8=0,"R","A"))))</f>
        <v>No</v>
      </c>
      <c r="DV8" s="18" t="str">
        <f>IF(DT8="No","No disponible",IF(DU8="No","No disponible",CONCATENATE(DT8,"-",DU8)))</f>
        <v>No disponible</v>
      </c>
      <c r="DW8" s="18" t="str">
        <f>IF(DV8="No disponible","No disponible",IF(DU8=DT8,"No varía",DV8))</f>
        <v>No disponible</v>
      </c>
      <c r="DX8" s="18" t="str">
        <f>IF(DW8="No disponible","No disponible",IF(DW8="No varía","No varía",IF(DU8="V","Mejora",IF(DU8="R","Empeora",IF(DT8="R","Mejora","Empeora")))))</f>
        <v>No disponible</v>
      </c>
      <c r="DY8" s="28" t="b">
        <f>IF($J8&gt;0,DZ8&lt;&gt;"NA")</f>
        <v>1</v>
      </c>
      <c r="DZ8" s="27" t="s">
        <v>28</v>
      </c>
      <c r="EA8" s="18">
        <f>$K8</f>
        <v>0.1</v>
      </c>
      <c r="EB8" s="18" t="str">
        <f>IF(DZ8="NA","NA",IF(DZ8="ND",0,IF(OR(DZ8="Sin dato",ISBLANK(EA8)),"Sin dato",IF(EA8=0,((EC8-DZ8)/EC8)*(POWER(-1,$H8)),IF(EA8&lt;0,1+(((DZ8-EA8)*(POWER(-1,$H8)))/EA8),1-(((DZ8-EA8)*(POWER(-1,$H8)))/EA8))))))</f>
        <v>Sin dato</v>
      </c>
      <c r="EC8" s="20">
        <v>0.06</v>
      </c>
      <c r="ED8" s="18" t="str">
        <f>IF(EB8="NA","NA",IF(EB8="Sin dato","Sin dato",1-EB8))</f>
        <v>Sin dato</v>
      </c>
      <c r="EE8" s="19">
        <f>IF(ISBLANK(EA8),"Sin meta",IF(DZ8="NA","NA",IF(ED8&lt;=0,$J8,IF(AND(ED8&lt;=EC8,ED8&gt;0),($J8*(1-(ED8/EC8))),0))))</f>
        <v>0</v>
      </c>
      <c r="EF8" s="19" t="str">
        <f>IF(DN8="NA","No",IF(DN8="Sin dato","No",IF(DS8=$J8,"V",IF(DS8=0,"R","A"))))</f>
        <v>No</v>
      </c>
      <c r="EG8" s="20" t="str">
        <f>IF(DZ8="NA","No",IF(DZ8="Sin dato","No",IF(EE8=$J8,"V",IF(EE8=0,"R","A"))))</f>
        <v>No</v>
      </c>
      <c r="EH8" s="18" t="str">
        <f>IF(EF8="No","No disponible",IF(EG8="No","No disponible",CONCATENATE(EF8,"-",EG8)))</f>
        <v>No disponible</v>
      </c>
      <c r="EI8" s="18" t="str">
        <f>IF(EH8="No disponible","No disponible",IF(EG8=EF8,"No varía",EH8))</f>
        <v>No disponible</v>
      </c>
      <c r="EJ8" s="18" t="str">
        <f>IF(EI8="No disponible","No disponible",IF(EI8="No varía","No varía",IF(EG8="V","Mejora",IF(EG8="R","Empeora",IF(EF8="R","Mejora","Empeora")))))</f>
        <v>No disponible</v>
      </c>
      <c r="EK8" s="28" t="b">
        <f>IF($J8&gt;0,EL8&lt;&gt;"NA")</f>
        <v>1</v>
      </c>
      <c r="EL8" s="27" t="s">
        <v>28</v>
      </c>
      <c r="EM8" s="18">
        <f>$K8</f>
        <v>0.1</v>
      </c>
      <c r="EN8" s="18" t="str">
        <f>IF(EL8="NA","NA",IF(EL8="ND",0,IF(OR(EL8="Sin dato",ISBLANK(EM8)),"Sin dato",IF(EM8=0,((EO8-EL8)/EO8)*(POWER(-1,$H8)),IF(EM8&lt;0,1+(((EL8-EM8)*(POWER(-1,$H8)))/EM8),1-(((EL8-EM8)*(POWER(-1,$H8)))/EM8))))))</f>
        <v>Sin dato</v>
      </c>
      <c r="EO8" s="20">
        <v>0.06</v>
      </c>
      <c r="EP8" s="18" t="str">
        <f>IF(EN8="NA","NA",IF(EN8="Sin dato","Sin dato",1-EN8))</f>
        <v>Sin dato</v>
      </c>
      <c r="EQ8" s="19">
        <f>IF(ISBLANK(EM8),"Sin meta",IF(EL8="NA","NA",IF(EP8&lt;=0,$J8,IF(AND(EP8&lt;=EO8,EP8&gt;0),($J8*(1-(EP8/EO8))),0))))</f>
        <v>0</v>
      </c>
      <c r="ER8" s="19" t="str">
        <f>IF(DZ8="NA","No",IF(DZ8="Sin dato","No",IF(EE8=$J8,"V",IF(EE8=0,"R","A"))))</f>
        <v>No</v>
      </c>
      <c r="ES8" s="20" t="str">
        <f>IF(EL8="NA","No",IF(EL8="Sin dato","No",IF(EQ8=$J8,"V",IF(EQ8=0,"R","A"))))</f>
        <v>No</v>
      </c>
      <c r="ET8" s="18" t="str">
        <f>IF(ER8="No","No disponible",IF(ES8="No","No disponible",CONCATENATE(ER8,"-",ES8)))</f>
        <v>No disponible</v>
      </c>
      <c r="EU8" s="18" t="str">
        <f>IF(ET8="No disponible","No disponible",IF(ES8=ER8,"No varía",ET8))</f>
        <v>No disponible</v>
      </c>
      <c r="EV8" s="18" t="str">
        <f>IF(EU8="No disponible","No disponible",IF(EU8="No varía","No varía",IF(ES8="V","Mejora",IF(ES8="R","Empeora",IF(ER8="R","Mejora","Empeora")))))</f>
        <v>No disponible</v>
      </c>
      <c r="EW8" s="20"/>
      <c r="EX8" s="25" t="b">
        <f>IF(EL8="NA","NA",IF(EL8="ND","GC0",IF(EL8="Sin dato",IF(DZ8="NA","NA",IF(DZ8="ND","GC0",IF(DZ8="Sin dato",IF(DN8="NA","NA",IF(DN8="ND","GC0",IF(DN8="Sin dato",IF(DB8="NA","NA",IF(DB8="ND","GC0",IF(DB8="Sin dato",IF(CP8="NA","NA",IF(CP8="ND","GC0",IF(CP8="Sin dato",IF(CD8="NA","NA",IF(CD8="ND","GC0",IF(CD8="Sin dato",IF(BR8="NA","NA",IF(BR8="ND","GC0",IF(BR8="Sin dato",IF(BF8="NA","NA",IF(BF8="ND","GC0",IF(BF8="Sin dato",IF(AT8="NA","NA",IF(AT8="ND","GC0",IF(AT8="Sin dato",IF(AH8="NA","NA",IF(AH8="ND","GC0",IF(AH8="Sin dato",IF(V8="NA","No evaluable",IF(V8="Sin dato", IF(N8="Sin dato", IF(($B$58-$B$71)&gt;($I8),"GC0",  "No evaluable"))))))))))))))))))))))))))))))))))</f>
        <v>0</v>
      </c>
      <c r="EZ8" s="2">
        <f>IF(EX8="GC0",0,IF(EX8=FALSE,IF(EL8="Sin dato",IF(DZ8="Sin dato",IF(DN8="Sin dato",IF(DB8="Sin dato",IF(CP8="Sin dato",IF(CD8="Sin dato",IF(BR8="Sin dato",IF(BF8="Sin dato",IF(AT8="Sin dato",IF(AH8="Sin dato",IF(V8="Sin dato",IF(N8="Sin dato",0,S8),AA8),AM8),AY8),BK8),BW8),CI8),CU8),DG8),DS8),EE8),EQ8)))</f>
        <v>2</v>
      </c>
      <c r="FE8" s="24">
        <f>IF(EZ8=FALSE,0,IF(EZ8="GC0",0,EZ8))</f>
        <v>2</v>
      </c>
      <c r="FH8" s="23" t="b">
        <f>IF($J8&gt;0,FI8&lt;&gt;"NA")</f>
        <v>1</v>
      </c>
      <c r="FI8" s="38">
        <f>IF(EL8="Sin dato",IF(DZ8="Sin dato",IF(DN8="Sin dato",IF(DB8="Sin dato",IF(CP8="Sin dato",IF(CD8="Sin dato",IF(BR8="Sin dato",IF(BF8="Sin dato",IF(AT8="Sin dato",IF(AH8="Sin dato",IF(V8="Sin dato",IF(N8="Sin dato","Sin dato",N8),V8),AH8),AT8),BF8),BR8),CD8),CP8),DB8),DN8),DZ8),EL8)</f>
        <v>8.0700000000000008E-2</v>
      </c>
      <c r="FJ8" s="18">
        <f>IF(FI8="NA",$K8,IF(FI8="Sin dato",$K8,IF(FK8="Diciembre",$EM8,IF(FK8="Noviembre",$EA8,IF(FK8="Octubre",$DO8,IF(FK8="Septiembre",$DC8,IF(FK8="Agosto",$CQ8,IF(FK8="Julio",$CE8,IF(FK8="Junio",$BS8,IF(FK8="Mayo",$BG8,IF(FK8="Abril",$AU8,IF(FK8="Marzo",$AI8,IF(FK8="Febrero",$W8,IF(FK8="Enero",$O8,$K8))))))))))))))</f>
        <v>0.1</v>
      </c>
      <c r="FK8" s="18" t="str">
        <f>IF(FI8="NA","NA",IF(EL8="Sin dato",IF(DZ8="Sin dato",IF(DN8="Sin dato",IF(DB8="Sin dato",IF(CP8="Sin dato",IF(CD8="Sin dato",IF(BR8="Sin dato",IF(BF8="Sin dato",IF(AT8="Sin dato",IF(AH8="Sin dato",IF(V8="Sin dato",IF(N8="Sin dato","Sin dato","Enero"),"Febrero"),"Marzo"),"Abril"),"Mayo"),"Junio"),"Julio"),"Agosto"),"Septiembre"),"Octubre"),"Noviembre"),"Diciembre"))</f>
        <v>Agosto</v>
      </c>
      <c r="FL8" s="18">
        <f>IF(FI8="NA","NA",IF(FI8="ND",0,IF(OR(FI8="Sin dato",ISBLANK(FJ8)),"Sin dato",IF(FJ8=0,((FM8-FI8)/FM8)*(POWER(-1, $H8)),IF(FJ8&lt;0,1+(((FI8-FJ8)*(POWER(-1, $H8)))/FJ8),1-(((FI8-FJ8)*(POWER(-1, $H8)))/FJ8))))))</f>
        <v>1.1930000000000001</v>
      </c>
      <c r="FM8" s="20">
        <f>$EO8</f>
        <v>0.06</v>
      </c>
      <c r="FN8" s="18">
        <f>IF(FL8="NA","NA",IF(FL8="Sin dato","Sin dato",1-FL8))</f>
        <v>-0.19300000000000006</v>
      </c>
      <c r="FO8" s="19">
        <f>IF(ISBLANK(FJ8),"Sin meta",IF(FI8="NA","NA",IF(FN8&lt;=0,$J8,IF(AND(FN8&lt;=FM8,FN8&gt;0),($J8*(1-(FN8/FM8))),0))))</f>
        <v>2</v>
      </c>
      <c r="FP8" s="18"/>
    </row>
    <row r="9" spans="1:172" ht="45" customHeight="1" x14ac:dyDescent="0.25">
      <c r="A9" s="56"/>
      <c r="B9" s="73"/>
      <c r="C9" s="54" t="s">
        <v>132</v>
      </c>
      <c r="D9" s="33"/>
      <c r="E9" s="34" t="s">
        <v>131</v>
      </c>
      <c r="F9" s="33" t="s">
        <v>31</v>
      </c>
      <c r="G9" s="33" t="s">
        <v>49</v>
      </c>
      <c r="H9" s="32">
        <v>1</v>
      </c>
      <c r="I9" s="32">
        <v>30</v>
      </c>
      <c r="J9" s="31">
        <v>2</v>
      </c>
      <c r="K9" s="18">
        <v>0.65310000000000001</v>
      </c>
      <c r="L9" s="28">
        <f>IF(N9&lt;&gt;"NA",IF(N9&lt;&gt;"Sin dato",1,0),0)</f>
        <v>0</v>
      </c>
      <c r="M9" s="28" t="b">
        <f>IF($J9&gt;0,N9&lt;&gt;"NA")</f>
        <v>0</v>
      </c>
      <c r="N9" s="27" t="s">
        <v>29</v>
      </c>
      <c r="O9" s="18">
        <f>$K9</f>
        <v>0.65310000000000001</v>
      </c>
      <c r="P9" s="18" t="str">
        <f>IF(N9="NA","NA",IF(N9="ND",0,IF(OR(N9="Sin dato",ISBLANK(O9)),"Sin dato",IF(O9=0,((Q9-N9)/Q9)*(POWER(-1, H9)),IF(O9&lt;0,1+(((N9-O9)*(POWER(-1, H9)))/O9),1-(((N9-O9)*(POWER(-1, H9)))/O9))))))</f>
        <v>NA</v>
      </c>
      <c r="Q9" s="20">
        <v>0.06</v>
      </c>
      <c r="R9" s="18" t="str">
        <f>IF(P9="NA","NA",IF(P9="Sin dato","Sin dato",1-P9))</f>
        <v>NA</v>
      </c>
      <c r="S9" s="19" t="str">
        <f>IF(ISBLANK(O9),"Sin meta",IF(N9="NA","NA",IF(R9&lt;=0,J9,IF(AND(R9&lt;=Q9,R9&gt;0),(J9*(1-(R9/Q9))),0))))</f>
        <v>NA</v>
      </c>
      <c r="T9" s="20" t="str">
        <f>IF(N9="NA","No",IF(N9="Sin dato","No",IF(S9=$J9,"V",IF(S9=0,"R","A"))))</f>
        <v>No</v>
      </c>
      <c r="U9" s="28" t="b">
        <f>IF($J9&gt;0,V9&lt;&gt;"NA")</f>
        <v>0</v>
      </c>
      <c r="V9" s="27" t="s">
        <v>29</v>
      </c>
      <c r="W9" s="18">
        <f>$K9</f>
        <v>0.65310000000000001</v>
      </c>
      <c r="X9" s="18" t="str">
        <f>IF(V9="NA","NA",IF(V9="ND",0,IF(OR(V9="Sin dato",ISBLANK(W9)),"Sin dato",IF(W9=0,((Y9-V9)/Y9)*(POWER(-1,$H9)),IF(W9&lt;0,1+(((V9-W9)*(POWER(-1,$H9)))/W9),1-(((V9-W9)*(POWER(-1,$H9)))/W9))))))</f>
        <v>NA</v>
      </c>
      <c r="Y9" s="20">
        <v>0.06</v>
      </c>
      <c r="Z9" s="18" t="str">
        <f>IF(X9="NA","NA",IF(X9="Sin dato","Sin dato",1-X9))</f>
        <v>NA</v>
      </c>
      <c r="AA9" s="19" t="str">
        <f>IF(ISBLANK(W9),"Sin meta",IF(V9="NA","NA",IF(Z9&lt;=0,$J9,IF(AND(Z9&lt;=Y9,Z9&gt;0),($J9*(1-(Z9/Y9))),0))))</f>
        <v>NA</v>
      </c>
      <c r="AB9" s="19" t="str">
        <f>IF(N9="NA","No",IF(N9="Sin dato","No",IF(S9=$J9,"V",IF(S9=0,"R","A"))))</f>
        <v>No</v>
      </c>
      <c r="AC9" s="20" t="str">
        <f>IF(V9="NA","No",IF(V9="Sin dato","No",IF(AA9=$J9,"V",IF(AA9=0,"R","A"))))</f>
        <v>No</v>
      </c>
      <c r="AD9" s="18" t="str">
        <f>IF(AB9="No","No disponible",IF(AC9="No","No disponible",CONCATENATE(AB9,"-",AC9)))</f>
        <v>No disponible</v>
      </c>
      <c r="AE9" s="18" t="str">
        <f>IF(AD9="No disponible","No disponible",IF(AC9=AB9,"No varía",AD9))</f>
        <v>No disponible</v>
      </c>
      <c r="AF9" s="18" t="str">
        <f>IF(AE9="No disponible","No disponible",IF(AE9="No varía","No varía",IF(AC9="V","Mejora",IF(AC9="R","Empeora",IF(AB9="R","Mejora","Empeora")))))</f>
        <v>No disponible</v>
      </c>
      <c r="AG9" s="28" t="b">
        <f>IF($J9&gt;0,AH9&lt;&gt;"NA")</f>
        <v>1</v>
      </c>
      <c r="AH9" s="27">
        <v>0.57869999999999999</v>
      </c>
      <c r="AI9" s="18">
        <f>$K9</f>
        <v>0.65310000000000001</v>
      </c>
      <c r="AJ9" s="18">
        <f>IF(AH9="NA","NA",IF(AH9="ND",0,IF(OR(AH9="Sin dato",ISBLANK(AI9)),"Sin dato",IF(AI9=0,((AK9-AH9)/AK9)*(POWER(-1,$H9)),IF(AI9&lt;0,1+(((AH9-AI9)*(POWER(-1,$H9)))/AI9),1-(((AH9-AI9)*(POWER(-1,$H9)))/AI9))))))</f>
        <v>0.88608176389526871</v>
      </c>
      <c r="AK9" s="20">
        <v>0.06</v>
      </c>
      <c r="AL9" s="18">
        <f>IF(AJ9="NA","NA",IF(AJ9="Sin dato","Sin dato",1-AJ9))</f>
        <v>0.11391823610473129</v>
      </c>
      <c r="AM9" s="19">
        <f>IF(ISBLANK(AI9),"Sin meta",IF(AH9="NA","NA",IF(AL9&lt;=0,$J9,IF(AND(AL9&lt;=AK9,AL9&gt;0),($J9*(1-(AL9/AK9))),0))))</f>
        <v>0</v>
      </c>
      <c r="AN9" s="19" t="str">
        <f>IF(V9="NA","No",IF(V9="Sin dato","No",IF(AA9=$J9,"V",IF(AA9=0,"R","A"))))</f>
        <v>No</v>
      </c>
      <c r="AO9" s="20" t="str">
        <f>IF(AH9="NA","No",IF(AH9="Sin dato","No",IF(AM9=$J9,"V",IF(AM9=0,"R","A"))))</f>
        <v>R</v>
      </c>
      <c r="AP9" s="18" t="str">
        <f>IF(AN9="No","No disponible",IF(AO9="No","No disponible",CONCATENATE(AN9,"-",AO9)))</f>
        <v>No disponible</v>
      </c>
      <c r="AQ9" s="18" t="str">
        <f>IF(AP9="No disponible","No disponible",IF(AO9=AN9,"No varía",AP9))</f>
        <v>No disponible</v>
      </c>
      <c r="AR9" s="18" t="str">
        <f>IF(AQ9="No disponible","No disponible",IF(AQ9="No varía","No varía",IF(AO9="V","Mejora",IF(AO9="R","Empeora",IF(AN9="R","Mejora","Empeora")))))</f>
        <v>No disponible</v>
      </c>
      <c r="AS9" s="28" t="b">
        <f>IF($J9&gt;0,AT9&lt;&gt;"NA")</f>
        <v>1</v>
      </c>
      <c r="AT9" s="27">
        <v>0.57869999999999999</v>
      </c>
      <c r="AU9" s="18">
        <f>$K9</f>
        <v>0.65310000000000001</v>
      </c>
      <c r="AV9" s="18">
        <f>IF(AT9="NA","NA",IF(AT9="ND",0,IF(OR(AT9="Sin dato",ISBLANK(AU9)),"Sin dato",IF(AU9=0,((AW9-AT9)/AW9)*(POWER(-1,$H9)),IF(AU9&lt;0,1+(((AT9-AU9)*(POWER(-1,$H9)))/AU9),1-(((AT9-AU9)*(POWER(-1,$H9)))/AU9))))))</f>
        <v>0.88608176389526871</v>
      </c>
      <c r="AW9" s="20">
        <v>0.06</v>
      </c>
      <c r="AX9" s="18">
        <f>IF(AV9="NA","NA",IF(AV9="Sin dato","Sin dato",1-AV9))</f>
        <v>0.11391823610473129</v>
      </c>
      <c r="AY9" s="19">
        <f>IF(ISBLANK(AU9),"Sin meta",IF(AT9="NA","NA",IF(AX9&lt;=0,$J9,IF(AND(AX9&lt;=AW9,AX9&gt;0),($J9*(1-(AX9/AW9))),0))))</f>
        <v>0</v>
      </c>
      <c r="AZ9" s="19" t="str">
        <f>IF(AH9="NA","No",IF(AH9="Sin dato","No",IF(AM9=$J9,"V",IF(AM9=0,"R","A"))))</f>
        <v>R</v>
      </c>
      <c r="BA9" s="20" t="str">
        <f>IF(AT9="NA","No",IF(AT9="Sin dato","No",IF(AY9=$J9,"V",IF(AY9=0,"R","A"))))</f>
        <v>R</v>
      </c>
      <c r="BB9" s="18" t="str">
        <f>IF(AZ9="No","No disponible",IF(BA9="No","No disponible",CONCATENATE(AZ9,"-",BA9)))</f>
        <v>R-R</v>
      </c>
      <c r="BC9" s="18" t="str">
        <f>IF(BB9="No disponible","No disponible",IF(BA9=AZ9,"No varía",BB9))</f>
        <v>No varía</v>
      </c>
      <c r="BD9" s="18" t="str">
        <f>IF(BC9="No disponible","No disponible",IF(BC9="No varía","No varía",IF(BA9="V","Mejora",IF(BA9="R","Empeora",IF(AZ9="R","Mejora","Empeora")))))</f>
        <v>No varía</v>
      </c>
      <c r="BE9" s="28" t="b">
        <f>IF($J9&gt;0,BF9&lt;&gt;"NA")</f>
        <v>1</v>
      </c>
      <c r="BF9" s="27">
        <v>0.57869999999999999</v>
      </c>
      <c r="BG9" s="18">
        <f>$K9</f>
        <v>0.65310000000000001</v>
      </c>
      <c r="BH9" s="18">
        <f>IF(BF9="NA","NA",IF(BF9="ND",0,IF(OR(BF9="Sin dato",ISBLANK(BG9)),"Sin dato",IF(BG9=0,((BI9-BF9)/BI9)*(POWER(-1,$H9)),IF(BG9&lt;0,1+(((BF9-BG9)*(POWER(-1,$H9)))/BG9),1-(((BF9-BG9)*(POWER(-1,$H9)))/BG9))))))</f>
        <v>0.88608176389526871</v>
      </c>
      <c r="BI9" s="20">
        <v>0.06</v>
      </c>
      <c r="BJ9" s="18">
        <f>IF(BH9="NA","NA",IF(BH9="Sin dato","Sin dato",1-BH9))</f>
        <v>0.11391823610473129</v>
      </c>
      <c r="BK9" s="19">
        <f>IF(ISBLANK(BG9),"Sin meta",IF(BF9="NA","NA",IF(BJ9&lt;=0,$J9,IF(AND(BJ9&lt;=BI9,BJ9&gt;0),($J9*(1-(BJ9/BI9))),0))))</f>
        <v>0</v>
      </c>
      <c r="BL9" s="19" t="str">
        <f>IF(AT9="NA","No",IF(AT9="Sin dato","No",IF(AY9=$J9,"V",IF(AY9=0,"R","A"))))</f>
        <v>R</v>
      </c>
      <c r="BM9" s="20" t="str">
        <f>IF(BF9="NA","No",IF(BF9="Sin dato","No",IF(BK9=$J9,"V",IF(BK9=0,"R","A"))))</f>
        <v>R</v>
      </c>
      <c r="BN9" s="18" t="str">
        <f>IF(BL9="No","No disponible",IF(BM9="No","No disponible",CONCATENATE(BL9,"-",BM9)))</f>
        <v>R-R</v>
      </c>
      <c r="BO9" s="18" t="str">
        <f>IF(BN9="No disponible","No disponible",IF(BM9=BL9,"No varía",BN9))</f>
        <v>No varía</v>
      </c>
      <c r="BP9" s="18" t="str">
        <f>IF(BO9="No disponible","No disponible",IF(BO9="No varía","No varía",IF(BM9="V","Mejora",IF(BM9="R","Empeora",IF(BL9="R","Mejora","Empeora")))))</f>
        <v>No varía</v>
      </c>
      <c r="BQ9" s="28" t="b">
        <f>IF($J9&gt;0,BR9&lt;&gt;"NA")</f>
        <v>1</v>
      </c>
      <c r="BR9" s="27">
        <v>0.66620000000000001</v>
      </c>
      <c r="BS9" s="18">
        <f>$K9</f>
        <v>0.65310000000000001</v>
      </c>
      <c r="BT9" s="18">
        <f>IF(BR9="NA","NA",IF(BR9="ND",0,IF(OR(BR9="Sin dato",ISBLANK(BS9)),"Sin dato",IF(BS9=0,((BU9-BR9)/BU9)*(POWER(-1,$H9)),IF(BS9&lt;0,1+(((BR9-BS9)*(POWER(-1,$H9)))/BS9),1-(((BR9-BS9)*(POWER(-1,$H9)))/BS9))))))</f>
        <v>1.0200581840453222</v>
      </c>
      <c r="BU9" s="20">
        <v>0.06</v>
      </c>
      <c r="BV9" s="18">
        <f>IF(BT9="NA","NA",IF(BT9="Sin dato","Sin dato",1-BT9))</f>
        <v>-2.0058184045322225E-2</v>
      </c>
      <c r="BW9" s="19">
        <f>IF(ISBLANK(BS9),"Sin meta",IF(BR9="NA","NA",IF(BV9&lt;=0,$J9,IF(AND(BV9&lt;=BU9,BV9&gt;0),($J9*(1-(BV9/BU9))),0))))</f>
        <v>2</v>
      </c>
      <c r="BX9" s="19" t="str">
        <f>IF(BF9="NA","No",IF(BF9="Sin dato","No",IF(BK9=$J9,"V",IF(BK9=0,"R","A"))))</f>
        <v>R</v>
      </c>
      <c r="BY9" s="20" t="str">
        <f>IF(BR9="NA","No",IF(BR9="Sin dato","No",IF(BW9=$J9,"V",IF(BW9=0,"R","A"))))</f>
        <v>V</v>
      </c>
      <c r="BZ9" s="18" t="str">
        <f>IF(BX9="No","No disponible",IF(BY9="No","No disponible",CONCATENATE(BX9,"-",BY9)))</f>
        <v>R-V</v>
      </c>
      <c r="CA9" s="18" t="str">
        <f>IF(BZ9="No disponible","No disponible",IF(BY9=BX9,"No varía",BZ9))</f>
        <v>R-V</v>
      </c>
      <c r="CB9" s="18" t="str">
        <f>IF(CA9="No disponible","No disponible",IF(CA9="No varía","No varía",IF(BY9="V","Mejora",IF(BY9="R","Empeora",IF(BX9="R","Mejora","Empeora")))))</f>
        <v>Mejora</v>
      </c>
      <c r="CC9" s="28" t="b">
        <f>IF($J9&gt;0,CD9&lt;&gt;"NA")</f>
        <v>1</v>
      </c>
      <c r="CD9" s="27">
        <v>0.66620000000000001</v>
      </c>
      <c r="CE9" s="18">
        <f>$K9</f>
        <v>0.65310000000000001</v>
      </c>
      <c r="CF9" s="18">
        <f>IF(CD9="NA","NA",IF(CD9="ND",0,IF(OR(CD9="Sin dato",ISBLANK(CE9)),"Sin dato",IF(CE9=0,((CG9-CD9)/CG9)*(POWER(-1,$H9)),IF(CE9&lt;0,1+(((CD9-CE9)*(POWER(-1,$H9)))/CE9),1-(((CD9-CE9)*(POWER(-1,$H9)))/CE9))))))</f>
        <v>1.0200581840453222</v>
      </c>
      <c r="CG9" s="20">
        <v>0.06</v>
      </c>
      <c r="CH9" s="18">
        <f>IF(CF9="NA","NA",IF(CF9="Sin dato","Sin dato",1-CF9))</f>
        <v>-2.0058184045322225E-2</v>
      </c>
      <c r="CI9" s="19">
        <f>IF(ISBLANK(CE9),"Sin meta",IF(CD9="NA","NA",IF(CH9&lt;=0,$J9,IF(AND(CH9&lt;=CG9,CH9&gt;0),($J9*(1-(CH9/CG9))),0))))</f>
        <v>2</v>
      </c>
      <c r="CJ9" s="19" t="str">
        <f>IF(BR9="NA","No",IF(BR9="Sin dato","No",IF(BW9=$J9,"V",IF(BW9=0,"R","A"))))</f>
        <v>V</v>
      </c>
      <c r="CK9" s="20" t="str">
        <f>IF(CD9="NA","No",IF(CD9="Sin dato","No",IF(CI9=$J9,"V",IF(CI9=0,"R","A"))))</f>
        <v>V</v>
      </c>
      <c r="CL9" s="18" t="str">
        <f>IF(CJ9="No","No disponible",IF(CK9="No","No disponible",CONCATENATE(CJ9,"-",CK9)))</f>
        <v>V-V</v>
      </c>
      <c r="CM9" s="18" t="str">
        <f>IF(CL9="No disponible","No disponible",IF(CK9=CJ9,"No varía",CL9))</f>
        <v>No varía</v>
      </c>
      <c r="CN9" s="18" t="str">
        <f>IF(CM9="No disponible","No disponible",IF(CM9="No varía","No varía",IF(CK9="V","Mejora",IF(CK9="R","Empeora",IF(CJ9="R","Mejora","Empeora")))))</f>
        <v>No varía</v>
      </c>
      <c r="CO9" s="28" t="b">
        <f>IF($J9&gt;0,CP9&lt;&gt;"NA")</f>
        <v>1</v>
      </c>
      <c r="CP9" s="27">
        <v>0.66620000000000001</v>
      </c>
      <c r="CQ9" s="18">
        <f>$K9</f>
        <v>0.65310000000000001</v>
      </c>
      <c r="CR9" s="18">
        <f>IF(CP9="NA","NA",IF(CP9="ND",0,IF(OR(CP9="Sin dato",ISBLANK(CQ9)),"Sin dato",IF(CQ9=0,((CS9-CP9)/CS9)*(POWER(-1,$H9)),IF(CQ9&lt;0,1+(((CP9-CQ9)*(POWER(-1,$H9)))/CQ9),1-(((CP9-CQ9)*(POWER(-1,$H9)))/CQ9))))))</f>
        <v>1.0200581840453222</v>
      </c>
      <c r="CS9" s="20">
        <v>0.06</v>
      </c>
      <c r="CT9" s="18">
        <f>IF(CR9="NA","NA",IF(CR9="Sin dato","Sin dato",1-CR9))</f>
        <v>-2.0058184045322225E-2</v>
      </c>
      <c r="CU9" s="19">
        <f>IF(ISBLANK(CQ9),"Sin meta",IF(CP9="NA","NA",IF(CT9&lt;=0,$J9,IF(AND(CT9&lt;=CS9,CT9&gt;0),($J9*(1-(CT9/CS9))),0))))</f>
        <v>2</v>
      </c>
      <c r="CV9" s="19" t="str">
        <f>IF(CD9="NA","No",IF(CD9="Sin dato","No",IF(CI9=$J9,"V",IF(CI9=0,"R","A"))))</f>
        <v>V</v>
      </c>
      <c r="CW9" s="20" t="str">
        <f>IF(CP9="NA","No",IF(CP9="Sin dato","No",IF(CU9=$J9,"V",IF(CU9=0,"R","A"))))</f>
        <v>V</v>
      </c>
      <c r="CX9" s="18" t="str">
        <f>IF(CV9="No","No disponible",IF(CW9="No","No disponible",CONCATENATE(CV9,"-",CW9)))</f>
        <v>V-V</v>
      </c>
      <c r="CY9" s="18" t="str">
        <f>IF(CX9="No disponible","No disponible",IF(CW9=CV9,"No varía",CX9))</f>
        <v>No varía</v>
      </c>
      <c r="CZ9" s="18" t="str">
        <f>IF(CY9="No disponible","No disponible",IF(CY9="No varía","No varía",IF(CW9="V","Mejora",IF(CW9="R","Empeora",IF(CV9="R","Mejora","Empeora")))))</f>
        <v>No varía</v>
      </c>
      <c r="DA9" s="28" t="b">
        <f>IF($J9&gt;0,DB9&lt;&gt;"NA")</f>
        <v>1</v>
      </c>
      <c r="DB9" s="27" t="s">
        <v>28</v>
      </c>
      <c r="DC9" s="18">
        <f>$K9</f>
        <v>0.65310000000000001</v>
      </c>
      <c r="DD9" s="18" t="str">
        <f>IF(DB9="NA","NA",IF(DB9="ND",0,IF(OR(DB9="Sin dato",ISBLANK(DC9)),"Sin dato",IF(DC9=0,((DE9-DB9)/DE9)*(POWER(-1,$H9)),IF(DC9&lt;0,1+(((DB9-DC9)*(POWER(-1,$H9)))/DC9),1-(((DB9-DC9)*(POWER(-1,$H9)))/DC9))))))</f>
        <v>Sin dato</v>
      </c>
      <c r="DE9" s="20">
        <v>0.06</v>
      </c>
      <c r="DF9" s="18" t="str">
        <f>IF(DD9="NA","NA",IF(DD9="Sin dato","Sin dato",1-DD9))</f>
        <v>Sin dato</v>
      </c>
      <c r="DG9" s="19">
        <f>IF(ISBLANK(DC9),"Sin meta",IF(DB9="NA","NA",IF(DF9&lt;=0,$J9,IF(AND(DF9&lt;=DE9,DF9&gt;0),($J9*(1-(DF9/DE9))),0))))</f>
        <v>0</v>
      </c>
      <c r="DH9" s="19" t="str">
        <f>IF(CP9="NA","No",IF(CP9="Sin dato","No",IF(CU9=$J9,"V",IF(CU9=0,"R","A"))))</f>
        <v>V</v>
      </c>
      <c r="DI9" s="20" t="str">
        <f>IF(DB9="NA","No",IF(DB9="Sin dato","No",IF(DG9=$J9,"V",IF(DG9=0,"R","A"))))</f>
        <v>No</v>
      </c>
      <c r="DJ9" s="18" t="str">
        <f>IF(DH9="No","No disponible",IF(DI9="No","No disponible",CONCATENATE(DH9,"-",DI9)))</f>
        <v>No disponible</v>
      </c>
      <c r="DK9" s="18" t="str">
        <f>IF(DJ9="No disponible","No disponible",IF(DI9=DH9,"No varía",DJ9))</f>
        <v>No disponible</v>
      </c>
      <c r="DL9" s="18" t="str">
        <f>IF(DK9="No disponible","No disponible",IF(DK9="No varía","No varía",IF(DI9="V","Mejora",IF(DI9="R","Empeora",IF(DH9="R","Mejora","Empeora")))))</f>
        <v>No disponible</v>
      </c>
      <c r="DM9" s="28" t="b">
        <f>IF($J9&gt;0,DN9&lt;&gt;"NA")</f>
        <v>1</v>
      </c>
      <c r="DN9" s="27" t="s">
        <v>28</v>
      </c>
      <c r="DO9" s="18">
        <f>$K9</f>
        <v>0.65310000000000001</v>
      </c>
      <c r="DP9" s="18" t="str">
        <f>IF(DN9="NA","NA",IF(DN9="ND",0,IF(OR(DN9="Sin dato",ISBLANK(DO9)),"Sin dato",IF(DO9=0,((DQ9-DN9)/DQ9)*(POWER(-1,$H9)),IF(DO9&lt;0,1+(((DN9-DO9)*(POWER(-1,$H9)))/DO9),1-(((DN9-DO9)*(POWER(-1,$H9)))/DO9))))))</f>
        <v>Sin dato</v>
      </c>
      <c r="DQ9" s="20">
        <v>0.06</v>
      </c>
      <c r="DR9" s="18" t="str">
        <f>IF(DP9="NA","NA",IF(DP9="Sin dato","Sin dato",1-DP9))</f>
        <v>Sin dato</v>
      </c>
      <c r="DS9" s="19">
        <f>IF(ISBLANK(DO9),"Sin meta",IF(DN9="NA","NA",IF(DR9&lt;=0,$J9,IF(AND(DR9&lt;=DQ9,DR9&gt;0),($J9*(1-(DR9/DQ9))),0))))</f>
        <v>0</v>
      </c>
      <c r="DT9" s="19" t="str">
        <f>IF(DB9="NA","No",IF(DB9="Sin dato","No",IF(DG9=$J9,"V",IF(DG9=0,"R","A"))))</f>
        <v>No</v>
      </c>
      <c r="DU9" s="20" t="str">
        <f>IF(DN9="NA","No",IF(DN9="Sin dato","No",IF(DS9=$J9,"V",IF(DS9=0,"R","A"))))</f>
        <v>No</v>
      </c>
      <c r="DV9" s="18" t="str">
        <f>IF(DT9="No","No disponible",IF(DU9="No","No disponible",CONCATENATE(DT9,"-",DU9)))</f>
        <v>No disponible</v>
      </c>
      <c r="DW9" s="18" t="str">
        <f>IF(DV9="No disponible","No disponible",IF(DU9=DT9,"No varía",DV9))</f>
        <v>No disponible</v>
      </c>
      <c r="DX9" s="18" t="str">
        <f>IF(DW9="No disponible","No disponible",IF(DW9="No varía","No varía",IF(DU9="V","Mejora",IF(DU9="R","Empeora",IF(DT9="R","Mejora","Empeora")))))</f>
        <v>No disponible</v>
      </c>
      <c r="DY9" s="28" t="b">
        <f>IF($J9&gt;0,DZ9&lt;&gt;"NA")</f>
        <v>1</v>
      </c>
      <c r="DZ9" s="27" t="s">
        <v>28</v>
      </c>
      <c r="EA9" s="18">
        <f>$K9</f>
        <v>0.65310000000000001</v>
      </c>
      <c r="EB9" s="18" t="str">
        <f>IF(DZ9="NA","NA",IF(DZ9="ND",0,IF(OR(DZ9="Sin dato",ISBLANK(EA9)),"Sin dato",IF(EA9=0,((EC9-DZ9)/EC9)*(POWER(-1,$H9)),IF(EA9&lt;0,1+(((DZ9-EA9)*(POWER(-1,$H9)))/EA9),1-(((DZ9-EA9)*(POWER(-1,$H9)))/EA9))))))</f>
        <v>Sin dato</v>
      </c>
      <c r="EC9" s="20">
        <v>0.06</v>
      </c>
      <c r="ED9" s="18" t="str">
        <f>IF(EB9="NA","NA",IF(EB9="Sin dato","Sin dato",1-EB9))</f>
        <v>Sin dato</v>
      </c>
      <c r="EE9" s="19">
        <f>IF(ISBLANK(EA9),"Sin meta",IF(DZ9="NA","NA",IF(ED9&lt;=0,$J9,IF(AND(ED9&lt;=EC9,ED9&gt;0),($J9*(1-(ED9/EC9))),0))))</f>
        <v>0</v>
      </c>
      <c r="EF9" s="19" t="str">
        <f>IF(DN9="NA","No",IF(DN9="Sin dato","No",IF(DS9=$J9,"V",IF(DS9=0,"R","A"))))</f>
        <v>No</v>
      </c>
      <c r="EG9" s="20" t="str">
        <f>IF(DZ9="NA","No",IF(DZ9="Sin dato","No",IF(EE9=$J9,"V",IF(EE9=0,"R","A"))))</f>
        <v>No</v>
      </c>
      <c r="EH9" s="18" t="str">
        <f>IF(EF9="No","No disponible",IF(EG9="No","No disponible",CONCATENATE(EF9,"-",EG9)))</f>
        <v>No disponible</v>
      </c>
      <c r="EI9" s="18" t="str">
        <f>IF(EH9="No disponible","No disponible",IF(EG9=EF9,"No varía",EH9))</f>
        <v>No disponible</v>
      </c>
      <c r="EJ9" s="18" t="str">
        <f>IF(EI9="No disponible","No disponible",IF(EI9="No varía","No varía",IF(EG9="V","Mejora",IF(EG9="R","Empeora",IF(EF9="R","Mejora","Empeora")))))</f>
        <v>No disponible</v>
      </c>
      <c r="EK9" s="28" t="b">
        <f>IF($J9&gt;0,EL9&lt;&gt;"NA")</f>
        <v>1</v>
      </c>
      <c r="EL9" s="27" t="s">
        <v>28</v>
      </c>
      <c r="EM9" s="18">
        <f>$K9</f>
        <v>0.65310000000000001</v>
      </c>
      <c r="EN9" s="18" t="str">
        <f>IF(EL9="NA","NA",IF(EL9="ND",0,IF(OR(EL9="Sin dato",ISBLANK(EM9)),"Sin dato",IF(EM9=0,((EO9-EL9)/EO9)*(POWER(-1,$H9)),IF(EM9&lt;0,1+(((EL9-EM9)*(POWER(-1,$H9)))/EM9),1-(((EL9-EM9)*(POWER(-1,$H9)))/EM9))))))</f>
        <v>Sin dato</v>
      </c>
      <c r="EO9" s="20">
        <v>0.06</v>
      </c>
      <c r="EP9" s="18" t="str">
        <f>IF(EN9="NA","NA",IF(EN9="Sin dato","Sin dato",1-EN9))</f>
        <v>Sin dato</v>
      </c>
      <c r="EQ9" s="19">
        <f>IF(ISBLANK(EM9),"Sin meta",IF(EL9="NA","NA",IF(EP9&lt;=0,$J9,IF(AND(EP9&lt;=EO9,EP9&gt;0),($J9*(1-(EP9/EO9))),0))))</f>
        <v>0</v>
      </c>
      <c r="ER9" s="19" t="str">
        <f>IF(DZ9="NA","No",IF(DZ9="Sin dato","No",IF(EE9=$J9,"V",IF(EE9=0,"R","A"))))</f>
        <v>No</v>
      </c>
      <c r="ES9" s="20" t="str">
        <f>IF(EL9="NA","No",IF(EL9="Sin dato","No",IF(EQ9=$J9,"V",IF(EQ9=0,"R","A"))))</f>
        <v>No</v>
      </c>
      <c r="ET9" s="18" t="str">
        <f>IF(ER9="No","No disponible",IF(ES9="No","No disponible",CONCATENATE(ER9,"-",ES9)))</f>
        <v>No disponible</v>
      </c>
      <c r="EU9" s="18" t="str">
        <f>IF(ET9="No disponible","No disponible",IF(ES9=ER9,"No varía",ET9))</f>
        <v>No disponible</v>
      </c>
      <c r="EV9" s="18" t="str">
        <f>IF(EU9="No disponible","No disponible",IF(EU9="No varía","No varía",IF(ES9="V","Mejora",IF(ES9="R","Empeora",IF(ER9="R","Mejora","Empeora")))))</f>
        <v>No disponible</v>
      </c>
      <c r="EW9" s="20"/>
      <c r="EX9" s="25" t="b">
        <f>IF(EL9="NA","NA",IF(EL9="ND","GC0",IF(EL9="Sin dato",IF(DZ9="NA","NA",IF(DZ9="ND","GC0",IF(DZ9="Sin dato",IF(DN9="NA","NA",IF(DN9="ND","GC0",IF(DN9="Sin dato",IF(DB9="NA","NA",IF(DB9="ND","GC0",IF(DB9="Sin dato",IF(CP9="NA","NA",IF(CP9="ND","GC0",IF(CP9="Sin dato",IF(CD9="NA","NA",IF(CD9="ND","GC0",IF(CD9="Sin dato",IF(BR9="NA","NA",IF(BR9="ND","GC0",IF(BR9="Sin dato",IF(BF9="NA","NA",IF(BF9="ND","GC0",IF(BF9="Sin dato",IF(AT9="NA","NA",IF(AT9="ND","GC0",IF(AT9="Sin dato",IF(AH9="NA","NA",IF(AH9="ND","GC0",IF(AH9="Sin dato",IF(V9="NA","No evaluable",IF(V9="Sin dato", IF(N9="Sin dato", IF(($B$58-$B$71)&gt;($I9),"GC0",  "No evaluable"))))))))))))))))))))))))))))))))))</f>
        <v>0</v>
      </c>
      <c r="EZ9" s="2">
        <f>IF(EX9="GC0",0,IF(EX9=FALSE,IF(EL9="Sin dato",IF(DZ9="Sin dato",IF(DN9="Sin dato",IF(DB9="Sin dato",IF(CP9="Sin dato",IF(CD9="Sin dato",IF(BR9="Sin dato",IF(BF9="Sin dato",IF(AT9="Sin dato",IF(AH9="Sin dato",IF(V9="Sin dato",IF(N9="Sin dato",0,S9),AA9),AM9),AY9),BK9),BW9),CI9),CU9),DG9),DS9),EE9),EQ9)))</f>
        <v>2</v>
      </c>
      <c r="FE9" s="24">
        <f>IF(EZ9=FALSE,0,IF(EZ9="GC0",0,EZ9))</f>
        <v>2</v>
      </c>
      <c r="FH9" s="23" t="b">
        <f>IF($J9&gt;0,FI9&lt;&gt;"NA")</f>
        <v>1</v>
      </c>
      <c r="FI9" s="38">
        <f>IF(EL9="Sin dato",IF(DZ9="Sin dato",IF(DN9="Sin dato",IF(DB9="Sin dato",IF(CP9="Sin dato",IF(CD9="Sin dato",IF(BR9="Sin dato",IF(BF9="Sin dato",IF(AT9="Sin dato",IF(AH9="Sin dato",IF(V9="Sin dato",IF(N9="Sin dato","Sin dato",N9),V9),AH9),AT9),BF9),BR9),CD9),CP9),DB9),DN9),DZ9),EL9)</f>
        <v>0.66620000000000001</v>
      </c>
      <c r="FJ9" s="18">
        <f>IF(FI9="NA",$K9,IF(FI9="Sin dato",$K9,IF(FK9="Diciembre",$EM9,IF(FK9="Noviembre",$EA9,IF(FK9="Octubre",$DO9,IF(FK9="Septiembre",$DC9,IF(FK9="Agosto",$CQ9,IF(FK9="Julio",$CE9,IF(FK9="Junio",$BS9,IF(FK9="Mayo",$BG9,IF(FK9="Abril",$AU9,IF(FK9="Marzo",$AI9,IF(FK9="Febrero",$W9,IF(FK9="Enero",$O9,$K9))))))))))))))</f>
        <v>0.65310000000000001</v>
      </c>
      <c r="FK9" s="18" t="str">
        <f>IF(FI9="NA","NA",IF(EL9="Sin dato",IF(DZ9="Sin dato",IF(DN9="Sin dato",IF(DB9="Sin dato",IF(CP9="Sin dato",IF(CD9="Sin dato",IF(BR9="Sin dato",IF(BF9="Sin dato",IF(AT9="Sin dato",IF(AH9="Sin dato",IF(V9="Sin dato",IF(N9="Sin dato","Sin dato","Enero"),"Febrero"),"Marzo"),"Abril"),"Mayo"),"Junio"),"Julio"),"Agosto"),"Septiembre"),"Octubre"),"Noviembre"),"Diciembre"))</f>
        <v>Agosto</v>
      </c>
      <c r="FL9" s="18">
        <f>IF(FI9="NA","NA",IF(FI9="ND",0,IF(OR(FI9="Sin dato",ISBLANK(FJ9)),"Sin dato",IF(FJ9=0,((FM9-FI9)/FM9)*(POWER(-1, $H9)),IF(FJ9&lt;0,1+(((FI9-FJ9)*(POWER(-1, $H9)))/FJ9),1-(((FI9-FJ9)*(POWER(-1, $H9)))/FJ9))))))</f>
        <v>1.0200581840453222</v>
      </c>
      <c r="FM9" s="20">
        <f>$EO9</f>
        <v>0.06</v>
      </c>
      <c r="FN9" s="18">
        <f>IF(FL9="NA","NA",IF(FL9="Sin dato","Sin dato",1-FL9))</f>
        <v>-2.0058184045322225E-2</v>
      </c>
      <c r="FO9" s="19">
        <f>IF(ISBLANK(FJ9),"Sin meta",IF(FI9="NA","NA",IF(FN9&lt;=0,$J9,IF(AND(FN9&lt;=FM9,FN9&gt;0),($J9*(1-(FN9/FM9))),0))))</f>
        <v>2</v>
      </c>
      <c r="FP9" s="18"/>
    </row>
    <row r="10" spans="1:172" ht="57.75" customHeight="1" x14ac:dyDescent="0.25">
      <c r="A10" s="56"/>
      <c r="B10" s="74" t="s">
        <v>130</v>
      </c>
      <c r="C10" s="54" t="s">
        <v>129</v>
      </c>
      <c r="D10" s="33"/>
      <c r="E10" s="34" t="s">
        <v>128</v>
      </c>
      <c r="F10" s="33" t="s">
        <v>31</v>
      </c>
      <c r="G10" s="33" t="s">
        <v>30</v>
      </c>
      <c r="H10" s="32">
        <v>0</v>
      </c>
      <c r="I10" s="32">
        <v>38</v>
      </c>
      <c r="J10" s="31">
        <v>2</v>
      </c>
      <c r="K10" s="18">
        <v>1.0999999999999999E-2</v>
      </c>
      <c r="L10" s="28">
        <f>IF(N10&lt;&gt;"NA",IF(N10&lt;&gt;"Sin dato",1,0),0)</f>
        <v>0</v>
      </c>
      <c r="M10" s="28" t="b">
        <f>IF($J10&gt;0,N10&lt;&gt;"NA")</f>
        <v>0</v>
      </c>
      <c r="N10" s="27" t="s">
        <v>29</v>
      </c>
      <c r="O10" s="18">
        <f>$K10</f>
        <v>1.0999999999999999E-2</v>
      </c>
      <c r="P10" s="18" t="str">
        <f>IF(N10="NA","NA",IF(N10="ND",0,IF(OR(N10="Sin dato",ISBLANK(O10)),"Sin dato",IF(O10=0,((Q10-N10)/Q10)*(POWER(-1, H10)),IF(O10&lt;0,1+(((N10-O10)*(POWER(-1, H10)))/O10),1-(((N10-O10)*(POWER(-1, H10)))/O10))))))</f>
        <v>NA</v>
      </c>
      <c r="Q10" s="20">
        <v>0.06</v>
      </c>
      <c r="R10" s="18" t="str">
        <f>IF(P10="NA","NA",IF(P10="Sin dato","Sin dato",1-P10))</f>
        <v>NA</v>
      </c>
      <c r="S10" s="19" t="str">
        <f>IF(ISBLANK(O10),"Sin meta",IF(N10="NA","NA",IF(R10&lt;=0,J10,IF(AND(R10&lt;=Q10,R10&gt;0),(J10*(1-(R10/Q10))),0))))</f>
        <v>NA</v>
      </c>
      <c r="T10" s="20" t="str">
        <f>IF(N10="NA","No",IF(N10="Sin dato","No",IF(S10=$J10,"V",IF(S10=0,"R","A"))))</f>
        <v>No</v>
      </c>
      <c r="U10" s="28" t="b">
        <f>IF($J10&gt;0,V10&lt;&gt;"NA")</f>
        <v>0</v>
      </c>
      <c r="V10" s="27" t="s">
        <v>29</v>
      </c>
      <c r="W10" s="18">
        <f>$K10</f>
        <v>1.0999999999999999E-2</v>
      </c>
      <c r="X10" s="18" t="str">
        <f>IF(V10="NA","NA",IF(V10="ND",0,IF(OR(V10="Sin dato",ISBLANK(W10)),"Sin dato",IF(W10=0,((Y10-V10)/Y10)*(POWER(-1,$H10)),IF(W10&lt;0,1+(((V10-W10)*(POWER(-1,$H10)))/W10),1-(((V10-W10)*(POWER(-1,$H10)))/W10))))))</f>
        <v>NA</v>
      </c>
      <c r="Y10" s="20">
        <v>0.06</v>
      </c>
      <c r="Z10" s="18" t="str">
        <f>IF(X10="NA","NA",IF(X10="Sin dato","Sin dato",1-X10))</f>
        <v>NA</v>
      </c>
      <c r="AA10" s="19" t="str">
        <f>IF(ISBLANK(W10),"Sin meta",IF(V10="NA","NA",IF(Z10&lt;=0,$J10,IF(AND(Z10&lt;=Y10,Z10&gt;0),($J10*(1-(Z10/Y10))),0))))</f>
        <v>NA</v>
      </c>
      <c r="AB10" s="19" t="str">
        <f>IF(N10="NA","No",IF(N10="Sin dato","No",IF(S10=$J10,"V",IF(S10=0,"R","A"))))</f>
        <v>No</v>
      </c>
      <c r="AC10" s="20" t="str">
        <f>IF(V10="NA","No",IF(V10="Sin dato","No",IF(AA10=$J10,"V",IF(AA10=0,"R","A"))))</f>
        <v>No</v>
      </c>
      <c r="AD10" s="18" t="str">
        <f>IF(AB10="No","No disponible",IF(AC10="No","No disponible",CONCATENATE(AB10,"-",AC10)))</f>
        <v>No disponible</v>
      </c>
      <c r="AE10" s="18" t="str">
        <f>IF(AD10="No disponible","No disponible",IF(AC10=AB10,"No varía",AD10))</f>
        <v>No disponible</v>
      </c>
      <c r="AF10" s="18" t="str">
        <f>IF(AE10="No disponible","No disponible",IF(AE10="No varía","No varía",IF(AC10="V","Mejora",IF(AC10="R","Empeora",IF(AB10="R","Mejora","Empeora")))))</f>
        <v>No disponible</v>
      </c>
      <c r="AG10" s="28" t="b">
        <f>IF($J10&gt;0,AH10&lt;&gt;"NA")</f>
        <v>1</v>
      </c>
      <c r="AH10" s="27">
        <v>4.324830967181556E-2</v>
      </c>
      <c r="AI10" s="18">
        <f>$K10</f>
        <v>1.0999999999999999E-2</v>
      </c>
      <c r="AJ10" s="18">
        <f>IF(AH10="NA","NA",IF(AH10="ND",0,IF(OR(AH10="Sin dato",ISBLANK(AI10)),"Sin dato",IF(AI10=0,((AK10-AH10)/AK10)*(POWER(-1,$H10)),IF(AI10&lt;0,1+(((AH10-AI10)*(POWER(-1,$H10)))/AI10),1-(((AH10-AI10)*(POWER(-1,$H10)))/AI10))))))</f>
        <v>-1.9316645156195968</v>
      </c>
      <c r="AK10" s="20">
        <v>0.06</v>
      </c>
      <c r="AL10" s="18">
        <f>IF(AJ10="NA","NA",IF(AJ10="Sin dato","Sin dato",1-AJ10))</f>
        <v>2.9316645156195968</v>
      </c>
      <c r="AM10" s="19">
        <f>IF(ISBLANK(AI10),"Sin meta",IF(AH10="NA","NA",IF(AL10&lt;=0,$J10,IF(AND(AL10&lt;=AK10,AL10&gt;0),($J10*(1-(AL10/AK10))),0))))</f>
        <v>0</v>
      </c>
      <c r="AN10" s="19" t="str">
        <f>IF(V10="NA","No",IF(V10="Sin dato","No",IF(AA10=$J10,"V",IF(AA10=0,"R","A"))))</f>
        <v>No</v>
      </c>
      <c r="AO10" s="20" t="str">
        <f>IF(AH10="NA","No",IF(AH10="Sin dato","No",IF(AM10=$J10,"V",IF(AM10=0,"R","A"))))</f>
        <v>R</v>
      </c>
      <c r="AP10" s="18" t="str">
        <f>IF(AN10="No","No disponible",IF(AO10="No","No disponible",CONCATENATE(AN10,"-",AO10)))</f>
        <v>No disponible</v>
      </c>
      <c r="AQ10" s="18" t="str">
        <f>IF(AP10="No disponible","No disponible",IF(AO10=AN10,"No varía",AP10))</f>
        <v>No disponible</v>
      </c>
      <c r="AR10" s="18" t="str">
        <f>IF(AQ10="No disponible","No disponible",IF(AQ10="No varía","No varía",IF(AO10="V","Mejora",IF(AO10="R","Empeora",IF(AN10="R","Mejora","Empeora")))))</f>
        <v>No disponible</v>
      </c>
      <c r="AS10" s="28" t="b">
        <f>IF($J10&gt;0,AT10&lt;&gt;"NA")</f>
        <v>1</v>
      </c>
      <c r="AT10" s="27">
        <v>4.324830967181556E-2</v>
      </c>
      <c r="AU10" s="18">
        <f>$K10</f>
        <v>1.0999999999999999E-2</v>
      </c>
      <c r="AV10" s="18">
        <f>IF(AT10="NA","NA",IF(AT10="ND",0,IF(OR(AT10="Sin dato",ISBLANK(AU10)),"Sin dato",IF(AU10=0,((AW10-AT10)/AW10)*(POWER(-1,$H10)),IF(AU10&lt;0,1+(((AT10-AU10)*(POWER(-1,$H10)))/AU10),1-(((AT10-AU10)*(POWER(-1,$H10)))/AU10))))))</f>
        <v>-1.9316645156195968</v>
      </c>
      <c r="AW10" s="20">
        <v>0.06</v>
      </c>
      <c r="AX10" s="18">
        <f>IF(AV10="NA","NA",IF(AV10="Sin dato","Sin dato",1-AV10))</f>
        <v>2.9316645156195968</v>
      </c>
      <c r="AY10" s="19">
        <f>IF(ISBLANK(AU10),"Sin meta",IF(AT10="NA","NA",IF(AX10&lt;=0,$J10,IF(AND(AX10&lt;=AW10,AX10&gt;0),($J10*(1-(AX10/AW10))),0))))</f>
        <v>0</v>
      </c>
      <c r="AZ10" s="19" t="str">
        <f>IF(AH10="NA","No",IF(AH10="Sin dato","No",IF(AM10=$J10,"V",IF(AM10=0,"R","A"))))</f>
        <v>R</v>
      </c>
      <c r="BA10" s="20" t="str">
        <f>IF(AT10="NA","No",IF(AT10="Sin dato","No",IF(AY10=$J10,"V",IF(AY10=0,"R","A"))))</f>
        <v>R</v>
      </c>
      <c r="BB10" s="18" t="str">
        <f>IF(AZ10="No","No disponible",IF(BA10="No","No disponible",CONCATENATE(AZ10,"-",BA10)))</f>
        <v>R-R</v>
      </c>
      <c r="BC10" s="18" t="str">
        <f>IF(BB10="No disponible","No disponible",IF(BA10=AZ10,"No varía",BB10))</f>
        <v>No varía</v>
      </c>
      <c r="BD10" s="18" t="str">
        <f>IF(BC10="No disponible","No disponible",IF(BC10="No varía","No varía",IF(BA10="V","Mejora",IF(BA10="R","Empeora",IF(AZ10="R","Mejora","Empeora")))))</f>
        <v>No varía</v>
      </c>
      <c r="BE10" s="28" t="b">
        <f>IF($J10&gt;0,BF10&lt;&gt;"NA")</f>
        <v>1</v>
      </c>
      <c r="BF10" s="27">
        <v>4.324830967181556E-2</v>
      </c>
      <c r="BG10" s="18">
        <f>$K10</f>
        <v>1.0999999999999999E-2</v>
      </c>
      <c r="BH10" s="18">
        <f>IF(BF10="NA","NA",IF(BF10="ND",0,IF(OR(BF10="Sin dato",ISBLANK(BG10)),"Sin dato",IF(BG10=0,((BI10-BF10)/BI10)*(POWER(-1,$H10)),IF(BG10&lt;0,1+(((BF10-BG10)*(POWER(-1,$H10)))/BG10),1-(((BF10-BG10)*(POWER(-1,$H10)))/BG10))))))</f>
        <v>-1.9316645156195968</v>
      </c>
      <c r="BI10" s="20">
        <v>0.06</v>
      </c>
      <c r="BJ10" s="18">
        <f>IF(BH10="NA","NA",IF(BH10="Sin dato","Sin dato",1-BH10))</f>
        <v>2.9316645156195968</v>
      </c>
      <c r="BK10" s="19">
        <f>IF(ISBLANK(BG10),"Sin meta",IF(BF10="NA","NA",IF(BJ10&lt;=0,$J10,IF(AND(BJ10&lt;=BI10,BJ10&gt;0),($J10*(1-(BJ10/BI10))),0))))</f>
        <v>0</v>
      </c>
      <c r="BL10" s="19" t="str">
        <f>IF(AT10="NA","No",IF(AT10="Sin dato","No",IF(AY10=$J10,"V",IF(AY10=0,"R","A"))))</f>
        <v>R</v>
      </c>
      <c r="BM10" s="20" t="str">
        <f>IF(BF10="NA","No",IF(BF10="Sin dato","No",IF(BK10=$J10,"V",IF(BK10=0,"R","A"))))</f>
        <v>R</v>
      </c>
      <c r="BN10" s="18" t="str">
        <f>IF(BL10="No","No disponible",IF(BM10="No","No disponible",CONCATENATE(BL10,"-",BM10)))</f>
        <v>R-R</v>
      </c>
      <c r="BO10" s="18" t="str">
        <f>IF(BN10="No disponible","No disponible",IF(BM10=BL10,"No varía",BN10))</f>
        <v>No varía</v>
      </c>
      <c r="BP10" s="18" t="str">
        <f>IF(BO10="No disponible","No disponible",IF(BO10="No varía","No varía",IF(BM10="V","Mejora",IF(BM10="R","Empeora",IF(BL10="R","Mejora","Empeora")))))</f>
        <v>No varía</v>
      </c>
      <c r="BQ10" s="28" t="b">
        <f>IF($J10&gt;0,BR10&lt;&gt;"NA")</f>
        <v>1</v>
      </c>
      <c r="BR10" s="27">
        <v>1.5021963690261014E-2</v>
      </c>
      <c r="BS10" s="18">
        <f>$K10</f>
        <v>1.0999999999999999E-2</v>
      </c>
      <c r="BT10" s="18">
        <f>IF(BR10="NA","NA",IF(BR10="ND",0,IF(OR(BR10="Sin dato",ISBLANK(BS10)),"Sin dato",IF(BS10=0,((BU10-BR10)/BU10)*(POWER(-1,$H10)),IF(BS10&lt;0,1+(((BR10-BS10)*(POWER(-1,$H10)))/BS10),1-(((BR10-BS10)*(POWER(-1,$H10)))/BS10))))))</f>
        <v>0.63436693724899862</v>
      </c>
      <c r="BU10" s="20">
        <v>0.06</v>
      </c>
      <c r="BV10" s="18">
        <f>IF(BT10="NA","NA",IF(BT10="Sin dato","Sin dato",1-BT10))</f>
        <v>0.36563306275100138</v>
      </c>
      <c r="BW10" s="19">
        <f>IF(ISBLANK(BS10),"Sin meta",IF(BR10="NA","NA",IF(BV10&lt;=0,$J10,IF(AND(BV10&lt;=BU10,BV10&gt;0),($J10*(1-(BV10/BU10))),0))))</f>
        <v>0</v>
      </c>
      <c r="BX10" s="19" t="str">
        <f>IF(BF10="NA","No",IF(BF10="Sin dato","No",IF(BK10=$J10,"V",IF(BK10=0,"R","A"))))</f>
        <v>R</v>
      </c>
      <c r="BY10" s="20" t="str">
        <f>IF(BR10="NA","No",IF(BR10="Sin dato","No",IF(BW10=$J10,"V",IF(BW10=0,"R","A"))))</f>
        <v>R</v>
      </c>
      <c r="BZ10" s="18" t="str">
        <f>IF(BX10="No","No disponible",IF(BY10="No","No disponible",CONCATENATE(BX10,"-",BY10)))</f>
        <v>R-R</v>
      </c>
      <c r="CA10" s="18" t="str">
        <f>IF(BZ10="No disponible","No disponible",IF(BY10=BX10,"No varía",BZ10))</f>
        <v>No varía</v>
      </c>
      <c r="CB10" s="18" t="str">
        <f>IF(CA10="No disponible","No disponible",IF(CA10="No varía","No varía",IF(BY10="V","Mejora",IF(BY10="R","Empeora",IF(BX10="R","Mejora","Empeora")))))</f>
        <v>No varía</v>
      </c>
      <c r="CC10" s="28" t="b">
        <f>IF($J10&gt;0,CD10&lt;&gt;"NA")</f>
        <v>1</v>
      </c>
      <c r="CD10" s="27">
        <v>1.5021963690261014E-2</v>
      </c>
      <c r="CE10" s="18">
        <f>$K10</f>
        <v>1.0999999999999999E-2</v>
      </c>
      <c r="CF10" s="18">
        <f>IF(CD10="NA","NA",IF(CD10="ND",0,IF(OR(CD10="Sin dato",ISBLANK(CE10)),"Sin dato",IF(CE10=0,((CG10-CD10)/CG10)*(POWER(-1,$H10)),IF(CE10&lt;0,1+(((CD10-CE10)*(POWER(-1,$H10)))/CE10),1-(((CD10-CE10)*(POWER(-1,$H10)))/CE10))))))</f>
        <v>0.63436693724899862</v>
      </c>
      <c r="CG10" s="20">
        <v>0.06</v>
      </c>
      <c r="CH10" s="18">
        <f>IF(CF10="NA","NA",IF(CF10="Sin dato","Sin dato",1-CF10))</f>
        <v>0.36563306275100138</v>
      </c>
      <c r="CI10" s="19">
        <f>IF(ISBLANK(CE10),"Sin meta",IF(CD10="NA","NA",IF(CH10&lt;=0,$J10,IF(AND(CH10&lt;=CG10,CH10&gt;0),($J10*(1-(CH10/CG10))),0))))</f>
        <v>0</v>
      </c>
      <c r="CJ10" s="19" t="str">
        <f>IF(BR10="NA","No",IF(BR10="Sin dato","No",IF(BW10=$J10,"V",IF(BW10=0,"R","A"))))</f>
        <v>R</v>
      </c>
      <c r="CK10" s="20" t="str">
        <f>IF(CD10="NA","No",IF(CD10="Sin dato","No",IF(CI10=$J10,"V",IF(CI10=0,"R","A"))))</f>
        <v>R</v>
      </c>
      <c r="CL10" s="18" t="str">
        <f>IF(CJ10="No","No disponible",IF(CK10="No","No disponible",CONCATENATE(CJ10,"-",CK10)))</f>
        <v>R-R</v>
      </c>
      <c r="CM10" s="18" t="str">
        <f>IF(CL10="No disponible","No disponible",IF(CK10=CJ10,"No varía",CL10))</f>
        <v>No varía</v>
      </c>
      <c r="CN10" s="18" t="str">
        <f>IF(CM10="No disponible","No disponible",IF(CM10="No varía","No varía",IF(CK10="V","Mejora",IF(CK10="R","Empeora",IF(CJ10="R","Mejora","Empeora")))))</f>
        <v>No varía</v>
      </c>
      <c r="CO10" s="28" t="b">
        <f>IF($J10&gt;0,CP10&lt;&gt;"NA")</f>
        <v>1</v>
      </c>
      <c r="CP10" s="27">
        <v>1.5021963690261014E-2</v>
      </c>
      <c r="CQ10" s="18">
        <f>$K10</f>
        <v>1.0999999999999999E-2</v>
      </c>
      <c r="CR10" s="18">
        <f>IF(CP10="NA","NA",IF(CP10="ND",0,IF(OR(CP10="Sin dato",ISBLANK(CQ10)),"Sin dato",IF(CQ10=0,((CS10-CP10)/CS10)*(POWER(-1,$H10)),IF(CQ10&lt;0,1+(((CP10-CQ10)*(POWER(-1,$H10)))/CQ10),1-(((CP10-CQ10)*(POWER(-1,$H10)))/CQ10))))))</f>
        <v>0.63436693724899862</v>
      </c>
      <c r="CS10" s="20">
        <v>0.06</v>
      </c>
      <c r="CT10" s="18">
        <f>IF(CR10="NA","NA",IF(CR10="Sin dato","Sin dato",1-CR10))</f>
        <v>0.36563306275100138</v>
      </c>
      <c r="CU10" s="19">
        <f>IF(ISBLANK(CQ10),"Sin meta",IF(CP10="NA","NA",IF(CT10&lt;=0,$J10,IF(AND(CT10&lt;=CS10,CT10&gt;0),($J10*(1-(CT10/CS10))),0))))</f>
        <v>0</v>
      </c>
      <c r="CV10" s="19" t="str">
        <f>IF(CD10="NA","No",IF(CD10="Sin dato","No",IF(CI10=$J10,"V",IF(CI10=0,"R","A"))))</f>
        <v>R</v>
      </c>
      <c r="CW10" s="20" t="str">
        <f>IF(CP10="NA","No",IF(CP10="Sin dato","No",IF(CU10=$J10,"V",IF(CU10=0,"R","A"))))</f>
        <v>R</v>
      </c>
      <c r="CX10" s="18" t="str">
        <f>IF(CV10="No","No disponible",IF(CW10="No","No disponible",CONCATENATE(CV10,"-",CW10)))</f>
        <v>R-R</v>
      </c>
      <c r="CY10" s="18" t="str">
        <f>IF(CX10="No disponible","No disponible",IF(CW10=CV10,"No varía",CX10))</f>
        <v>No varía</v>
      </c>
      <c r="CZ10" s="18" t="str">
        <f>IF(CY10="No disponible","No disponible",IF(CY10="No varía","No varía",IF(CW10="V","Mejora",IF(CW10="R","Empeora",IF(CV10="R","Mejora","Empeora")))))</f>
        <v>No varía</v>
      </c>
      <c r="DA10" s="28" t="b">
        <f>IF($J10&gt;0,DB10&lt;&gt;"NA")</f>
        <v>1</v>
      </c>
      <c r="DB10" s="27">
        <v>1.7836890386756031E-2</v>
      </c>
      <c r="DC10" s="18">
        <f>$K10</f>
        <v>1.0999999999999999E-2</v>
      </c>
      <c r="DD10" s="18">
        <f>IF(DB10="NA","NA",IF(DB10="ND",0,IF(OR(DB10="Sin dato",ISBLANK(DC10)),"Sin dato",IF(DC10=0,((DE10-DB10)/DE10)*(POWER(-1,$H10)),IF(DC10&lt;0,1+(((DB10-DC10)*(POWER(-1,$H10)))/DC10),1-(((DB10-DC10)*(POWER(-1,$H10)))/DC10))))))</f>
        <v>0.37846451029490613</v>
      </c>
      <c r="DE10" s="20">
        <v>0.06</v>
      </c>
      <c r="DF10" s="18">
        <f>IF(DD10="NA","NA",IF(DD10="Sin dato","Sin dato",1-DD10))</f>
        <v>0.62153548970509387</v>
      </c>
      <c r="DG10" s="19">
        <f>IF(ISBLANK(DC10),"Sin meta",IF(DB10="NA","NA",IF(DF10&lt;=0,$J10,IF(AND(DF10&lt;=DE10,DF10&gt;0),($J10*(1-(DF10/DE10))),0))))</f>
        <v>0</v>
      </c>
      <c r="DH10" s="19" t="str">
        <f>IF(CP10="NA","No",IF(CP10="Sin dato","No",IF(CU10=$J10,"V",IF(CU10=0,"R","A"))))</f>
        <v>R</v>
      </c>
      <c r="DI10" s="20" t="str">
        <f>IF(DB10="NA","No",IF(DB10="Sin dato","No",IF(DG10=$J10,"V",IF(DG10=0,"R","A"))))</f>
        <v>R</v>
      </c>
      <c r="DJ10" s="18" t="str">
        <f>IF(DH10="No","No disponible",IF(DI10="No","No disponible",CONCATENATE(DH10,"-",DI10)))</f>
        <v>R-R</v>
      </c>
      <c r="DK10" s="18" t="str">
        <f>IF(DJ10="No disponible","No disponible",IF(DI10=DH10,"No varía",DJ10))</f>
        <v>No varía</v>
      </c>
      <c r="DL10" s="18" t="str">
        <f>IF(DK10="No disponible","No disponible",IF(DK10="No varía","No varía",IF(DI10="V","Mejora",IF(DI10="R","Empeora",IF(DH10="R","Mejora","Empeora")))))</f>
        <v>No varía</v>
      </c>
      <c r="DM10" s="28" t="b">
        <f>IF($J10&gt;0,DN10&lt;&gt;"NA")</f>
        <v>1</v>
      </c>
      <c r="DN10" s="27" t="s">
        <v>28</v>
      </c>
      <c r="DO10" s="18">
        <f>$K10</f>
        <v>1.0999999999999999E-2</v>
      </c>
      <c r="DP10" s="18" t="str">
        <f>IF(DN10="NA","NA",IF(DN10="ND",0,IF(OR(DN10="Sin dato",ISBLANK(DO10)),"Sin dato",IF(DO10=0,((DQ10-DN10)/DQ10)*(POWER(-1,$H10)),IF(DO10&lt;0,1+(((DN10-DO10)*(POWER(-1,$H10)))/DO10),1-(((DN10-DO10)*(POWER(-1,$H10)))/DO10))))))</f>
        <v>Sin dato</v>
      </c>
      <c r="DQ10" s="20">
        <v>0.06</v>
      </c>
      <c r="DR10" s="18" t="str">
        <f>IF(DP10="NA","NA",IF(DP10="Sin dato","Sin dato",1-DP10))</f>
        <v>Sin dato</v>
      </c>
      <c r="DS10" s="19">
        <f>IF(ISBLANK(DO10),"Sin meta",IF(DN10="NA","NA",IF(DR10&lt;=0,$J10,IF(AND(DR10&lt;=DQ10,DR10&gt;0),($J10*(1-(DR10/DQ10))),0))))</f>
        <v>0</v>
      </c>
      <c r="DT10" s="19" t="str">
        <f>IF(DB10="NA","No",IF(DB10="Sin dato","No",IF(DG10=$J10,"V",IF(DG10=0,"R","A"))))</f>
        <v>R</v>
      </c>
      <c r="DU10" s="20" t="str">
        <f>IF(DN10="NA","No",IF(DN10="Sin dato","No",IF(DS10=$J10,"V",IF(DS10=0,"R","A"))))</f>
        <v>No</v>
      </c>
      <c r="DV10" s="18" t="str">
        <f>IF(DT10="No","No disponible",IF(DU10="No","No disponible",CONCATENATE(DT10,"-",DU10)))</f>
        <v>No disponible</v>
      </c>
      <c r="DW10" s="18" t="str">
        <f>IF(DV10="No disponible","No disponible",IF(DU10=DT10,"No varía",DV10))</f>
        <v>No disponible</v>
      </c>
      <c r="DX10" s="18" t="str">
        <f>IF(DW10="No disponible","No disponible",IF(DW10="No varía","No varía",IF(DU10="V","Mejora",IF(DU10="R","Empeora",IF(DT10="R","Mejora","Empeora")))))</f>
        <v>No disponible</v>
      </c>
      <c r="DY10" s="28" t="b">
        <f>IF($J10&gt;0,DZ10&lt;&gt;"NA")</f>
        <v>1</v>
      </c>
      <c r="DZ10" s="27" t="s">
        <v>28</v>
      </c>
      <c r="EA10" s="18">
        <f>$K10</f>
        <v>1.0999999999999999E-2</v>
      </c>
      <c r="EB10" s="18" t="str">
        <f>IF(DZ10="NA","NA",IF(DZ10="ND",0,IF(OR(DZ10="Sin dato",ISBLANK(EA10)),"Sin dato",IF(EA10=0,((EC10-DZ10)/EC10)*(POWER(-1,$H10)),IF(EA10&lt;0,1+(((DZ10-EA10)*(POWER(-1,$H10)))/EA10),1-(((DZ10-EA10)*(POWER(-1,$H10)))/EA10))))))</f>
        <v>Sin dato</v>
      </c>
      <c r="EC10" s="20">
        <v>0.06</v>
      </c>
      <c r="ED10" s="18" t="str">
        <f>IF(EB10="NA","NA",IF(EB10="Sin dato","Sin dato",1-EB10))</f>
        <v>Sin dato</v>
      </c>
      <c r="EE10" s="19">
        <f>IF(ISBLANK(EA10),"Sin meta",IF(DZ10="NA","NA",IF(ED10&lt;=0,$J10,IF(AND(ED10&lt;=EC10,ED10&gt;0),($J10*(1-(ED10/EC10))),0))))</f>
        <v>0</v>
      </c>
      <c r="EF10" s="19" t="str">
        <f>IF(DN10="NA","No",IF(DN10="Sin dato","No",IF(DS10=$J10,"V",IF(DS10=0,"R","A"))))</f>
        <v>No</v>
      </c>
      <c r="EG10" s="20" t="str">
        <f>IF(DZ10="NA","No",IF(DZ10="Sin dato","No",IF(EE10=$J10,"V",IF(EE10=0,"R","A"))))</f>
        <v>No</v>
      </c>
      <c r="EH10" s="18" t="str">
        <f>IF(EF10="No","No disponible",IF(EG10="No","No disponible",CONCATENATE(EF10,"-",EG10)))</f>
        <v>No disponible</v>
      </c>
      <c r="EI10" s="18" t="str">
        <f>IF(EH10="No disponible","No disponible",IF(EG10=EF10,"No varía",EH10))</f>
        <v>No disponible</v>
      </c>
      <c r="EJ10" s="18" t="str">
        <f>IF(EI10="No disponible","No disponible",IF(EI10="No varía","No varía",IF(EG10="V","Mejora",IF(EG10="R","Empeora",IF(EF10="R","Mejora","Empeora")))))</f>
        <v>No disponible</v>
      </c>
      <c r="EK10" s="28" t="b">
        <f>IF($J10&gt;0,EL10&lt;&gt;"NA")</f>
        <v>1</v>
      </c>
      <c r="EL10" s="27" t="s">
        <v>28</v>
      </c>
      <c r="EM10" s="18">
        <f>$K10</f>
        <v>1.0999999999999999E-2</v>
      </c>
      <c r="EN10" s="18" t="str">
        <f>IF(EL10="NA","NA",IF(EL10="ND",0,IF(OR(EL10="Sin dato",ISBLANK(EM10)),"Sin dato",IF(EM10=0,((EO10-EL10)/EO10)*(POWER(-1,$H10)),IF(EM10&lt;0,1+(((EL10-EM10)*(POWER(-1,$H10)))/EM10),1-(((EL10-EM10)*(POWER(-1,$H10)))/EM10))))))</f>
        <v>Sin dato</v>
      </c>
      <c r="EO10" s="20">
        <v>0.06</v>
      </c>
      <c r="EP10" s="18" t="str">
        <f>IF(EN10="NA","NA",IF(EN10="Sin dato","Sin dato",1-EN10))</f>
        <v>Sin dato</v>
      </c>
      <c r="EQ10" s="19">
        <f>IF(ISBLANK(EM10),"Sin meta",IF(EL10="NA","NA",IF(EP10&lt;=0,$J10,IF(AND(EP10&lt;=EO10,EP10&gt;0),($J10*(1-(EP10/EO10))),0))))</f>
        <v>0</v>
      </c>
      <c r="ER10" s="19" t="str">
        <f>IF(DZ10="NA","No",IF(DZ10="Sin dato","No",IF(EE10=$J10,"V",IF(EE10=0,"R","A"))))</f>
        <v>No</v>
      </c>
      <c r="ES10" s="20" t="str">
        <f>IF(EL10="NA","No",IF(EL10="Sin dato","No",IF(EQ10=$J10,"V",IF(EQ10=0,"R","A"))))</f>
        <v>No</v>
      </c>
      <c r="ET10" s="18" t="str">
        <f>IF(ER10="No","No disponible",IF(ES10="No","No disponible",CONCATENATE(ER10,"-",ES10)))</f>
        <v>No disponible</v>
      </c>
      <c r="EU10" s="18" t="str">
        <f>IF(ET10="No disponible","No disponible",IF(ES10=ER10,"No varía",ET10))</f>
        <v>No disponible</v>
      </c>
      <c r="EV10" s="18" t="str">
        <f>IF(EU10="No disponible","No disponible",IF(EU10="No varía","No varía",IF(ES10="V","Mejora",IF(ES10="R","Empeora",IF(ER10="R","Mejora","Empeora")))))</f>
        <v>No disponible</v>
      </c>
      <c r="EW10" s="20"/>
      <c r="EX10" s="25" t="b">
        <f>IF(EL10="NA","NA",IF(EL10="ND","GC0",IF(EL10="Sin dato",IF(DZ10="NA","NA",IF(DZ10="ND","GC0",IF(DZ10="Sin dato",IF(DN10="NA","NA",IF(DN10="ND","GC0",IF(DN10="Sin dato",IF(DB10="NA","NA",IF(DB10="ND","GC0",IF(DB10="Sin dato",IF(CP10="NA","NA",IF(CP10="ND","GC0",IF(CP10="Sin dato",IF(CD10="NA","NA",IF(CD10="ND","GC0",IF(CD10="Sin dato",IF(BR10="NA","NA",IF(BR10="ND","GC0",IF(BR10="Sin dato",IF(BF10="NA","NA",IF(BF10="ND","GC0",IF(BF10="Sin dato",IF(AT10="NA","NA",IF(AT10="ND","GC0",IF(AT10="Sin dato",IF(AH10="NA","NA",IF(AH10="ND","GC0",IF(AH10="Sin dato",IF(V10="NA","No evaluable",IF(V10="Sin dato", IF(N10="Sin dato", IF(($B$58-$B$71)&gt;($I10),"GC0",  "No evaluable"))))))))))))))))))))))))))))))))))</f>
        <v>0</v>
      </c>
      <c r="EZ10" s="2">
        <f>IF(EX10="GC0",0,IF(EX10=FALSE,IF(EL10="Sin dato",IF(DZ10="Sin dato",IF(DN10="Sin dato",IF(DB10="Sin dato",IF(CP10="Sin dato",IF(CD10="Sin dato",IF(BR10="Sin dato",IF(BF10="Sin dato",IF(AT10="Sin dato",IF(AH10="Sin dato",IF(V10="Sin dato",IF(N10="Sin dato",0,S10),AA10),AM10),AY10),BK10),BW10),CI10),CU10),DG10),DS10),EE10),EQ10)))</f>
        <v>0</v>
      </c>
      <c r="FE10" s="24">
        <f>IF(EZ10=FALSE,0,IF(EZ10="GC0",0,EZ10))</f>
        <v>0</v>
      </c>
      <c r="FH10" s="23" t="b">
        <f>IF($J10&gt;0,FI10&lt;&gt;"NA")</f>
        <v>1</v>
      </c>
      <c r="FI10" s="38">
        <f>IF(EL10="Sin dato",IF(DZ10="Sin dato",IF(DN10="Sin dato",IF(DB10="Sin dato",IF(CP10="Sin dato",IF(CD10="Sin dato",IF(BR10="Sin dato",IF(BF10="Sin dato",IF(AT10="Sin dato",IF(AH10="Sin dato",IF(V10="Sin dato",IF(N10="Sin dato","Sin dato",N10),V10),AH10),AT10),BF10),BR10),CD10),CP10),DB10),DN10),DZ10),EL10)</f>
        <v>1.7836890386756031E-2</v>
      </c>
      <c r="FJ10" s="18">
        <f>IF(FI10="NA",$K10,IF(FI10="Sin dato",$K10,IF(FK10="Diciembre",$EM10,IF(FK10="Noviembre",$EA10,IF(FK10="Octubre",$DO10,IF(FK10="Septiembre",$DC10,IF(FK10="Agosto",$CQ10,IF(FK10="Julio",$CE10,IF(FK10="Junio",$BS10,IF(FK10="Mayo",$BG10,IF(FK10="Abril",$AU10,IF(FK10="Marzo",$AI10,IF(FK10="Febrero",$W10,IF(FK10="Enero",$O10,$K10))))))))))))))</f>
        <v>1.0999999999999999E-2</v>
      </c>
      <c r="FK10" s="18" t="str">
        <f>IF(FI10="NA","NA",IF(EL10="Sin dato",IF(DZ10="Sin dato",IF(DN10="Sin dato",IF(DB10="Sin dato",IF(CP10="Sin dato",IF(CD10="Sin dato",IF(BR10="Sin dato",IF(BF10="Sin dato",IF(AT10="Sin dato",IF(AH10="Sin dato",IF(V10="Sin dato",IF(N10="Sin dato","Sin dato","Enero"),"Febrero"),"Marzo"),"Abril"),"Mayo"),"Junio"),"Julio"),"Agosto"),"Septiembre"),"Octubre"),"Noviembre"),"Diciembre"))</f>
        <v>Septiembre</v>
      </c>
      <c r="FL10" s="18">
        <f>IF(FI10="NA","NA",IF(FI10="ND",0,IF(OR(FI10="Sin dato",ISBLANK(FJ10)),"Sin dato",IF(FJ10=0,((FM10-FI10)/FM10)*(POWER(-1, $H10)),IF(FJ10&lt;0,1+(((FI10-FJ10)*(POWER(-1, $H10)))/FJ10),1-(((FI10-FJ10)*(POWER(-1, $H10)))/FJ10))))))</f>
        <v>0.37846451029490613</v>
      </c>
      <c r="FM10" s="20">
        <f>$EO10</f>
        <v>0.06</v>
      </c>
      <c r="FN10" s="18">
        <f>IF(FL10="NA","NA",IF(FL10="Sin dato","Sin dato",1-FL10))</f>
        <v>0.62153548970509387</v>
      </c>
      <c r="FO10" s="19">
        <f>IF(ISBLANK(FJ10),"Sin meta",IF(FI10="NA","NA",IF(FN10&lt;=0,$J10,IF(AND(FN10&lt;=FM10,FN10&gt;0),($J10*(1-(FN10/FM10))),0))))</f>
        <v>0</v>
      </c>
      <c r="FP10" s="18"/>
    </row>
    <row r="11" spans="1:172" ht="45" customHeight="1" x14ac:dyDescent="0.25">
      <c r="A11" s="65"/>
      <c r="B11" s="73"/>
      <c r="C11" s="54" t="s">
        <v>127</v>
      </c>
      <c r="D11" s="33"/>
      <c r="E11" s="34" t="s">
        <v>126</v>
      </c>
      <c r="F11" s="33" t="s">
        <v>34</v>
      </c>
      <c r="G11" s="33" t="s">
        <v>30</v>
      </c>
      <c r="H11" s="32">
        <v>0</v>
      </c>
      <c r="I11" s="32">
        <v>30</v>
      </c>
      <c r="J11" s="31">
        <v>2</v>
      </c>
      <c r="K11" s="69">
        <v>7.0000000000000007E-2</v>
      </c>
      <c r="L11" s="28">
        <f>IF(N11&lt;&gt;"NA",IF(N11&lt;&gt;"Sin dato",1,0),0)</f>
        <v>1</v>
      </c>
      <c r="M11" s="28" t="b">
        <f>IF($J11&gt;0,N11&lt;&gt;"NA")</f>
        <v>1</v>
      </c>
      <c r="N11" s="72">
        <v>2.1828103683492497E-2</v>
      </c>
      <c r="O11" s="69">
        <f>$K11</f>
        <v>7.0000000000000007E-2</v>
      </c>
      <c r="P11" s="18">
        <f>IF(N11="NA","NA",IF(N11="ND",0,IF(OR(N11="Sin dato",ISBLANK(O11)),"Sin dato",IF(O11=0,((Q11-N11)/Q11)*(POWER(-1, H11)),IF(O11&lt;0,1+(((N11-O11)*(POWER(-1, H11)))/O11),1-(((N11-O11)*(POWER(-1, H11)))/O11))))))</f>
        <v>1.6881699473786786</v>
      </c>
      <c r="Q11" s="20">
        <v>0.06</v>
      </c>
      <c r="R11" s="18">
        <f>IF(P11="NA","NA",IF(P11="Sin dato","Sin dato",1-P11))</f>
        <v>-0.68816994737867865</v>
      </c>
      <c r="S11" s="19">
        <f>IF(ISBLANK(O11),"Sin meta",IF(N11="NA","NA",IF(R11&lt;=0,J11,IF(AND(R11&lt;=Q11,R11&gt;0),(J11*(1-(R11/Q11))),0))))</f>
        <v>2</v>
      </c>
      <c r="T11" s="20" t="str">
        <f>IF(N11="NA","No",IF(N11="Sin dato","No",IF(S11=$J11,"V",IF(S11=0,"R","A"))))</f>
        <v>V</v>
      </c>
      <c r="U11" s="28" t="b">
        <f>IF($J11&gt;0,V11&lt;&gt;"NA")</f>
        <v>1</v>
      </c>
      <c r="V11" s="72">
        <v>1.8067226890756301E-2</v>
      </c>
      <c r="W11" s="69">
        <f>$K11</f>
        <v>7.0000000000000007E-2</v>
      </c>
      <c r="X11" s="18">
        <f>IF(V11="NA","NA",IF(V11="ND",0,IF(OR(V11="Sin dato",ISBLANK(W11)),"Sin dato",IF(W11=0,((Y11-V11)/Y11)*(POWER(-1,$H11)),IF(W11&lt;0,1+(((V11-W11)*(POWER(-1,$H11)))/W11),1-(((V11-W11)*(POWER(-1,$H11)))/W11))))))</f>
        <v>1.7418967587034815</v>
      </c>
      <c r="Y11" s="71">
        <v>0.06</v>
      </c>
      <c r="Z11" s="69">
        <f>IF(X11="NA","NA",IF(X11="Sin dato","Sin dato",1-X11))</f>
        <v>-0.74189675870348148</v>
      </c>
      <c r="AA11" s="69">
        <f>IF(ISBLANK(W11),"Sin meta",IF(V11="NA","NA",IF(Z11&lt;=0,$J11,IF(AND(Z11&lt;=Y11,Z11&gt;0),($J11*(1-(Z11/Y11))),0))))</f>
        <v>2</v>
      </c>
      <c r="AB11" s="19" t="str">
        <f>IF(N11="NA","No",IF(N11="Sin dato","No",IF(S11=$J11,"V",IF(S11=0,"R","A"))))</f>
        <v>V</v>
      </c>
      <c r="AC11" s="20" t="str">
        <f>IF(V11="NA","No",IF(V11="Sin dato","No",IF(AA11=$J11,"V",IF(AA11=0,"R","A"))))</f>
        <v>V</v>
      </c>
      <c r="AD11" s="18" t="str">
        <f>IF(AB11="No","No disponible",IF(AC11="No","No disponible",CONCATENATE(AB11,"-",AC11)))</f>
        <v>V-V</v>
      </c>
      <c r="AE11" s="18" t="str">
        <f>IF(AD11="No disponible","No disponible",IF(AC11=AB11,"No varía",AD11))</f>
        <v>No varía</v>
      </c>
      <c r="AF11" s="18" t="str">
        <f>IF(AE11="No disponible","No disponible",IF(AE11="No varía","No varía",IF(AC11="V","Mejora",IF(AC11="R","Empeora",IF(AB11="R","Mejora","Empeora")))))</f>
        <v>No varía</v>
      </c>
      <c r="AG11" s="72" t="b">
        <f>IF($J11&gt;0,AH11&lt;&gt;"NA")</f>
        <v>1</v>
      </c>
      <c r="AH11" s="72">
        <v>1.6203863998338064E-2</v>
      </c>
      <c r="AI11" s="69">
        <f>$K11</f>
        <v>7.0000000000000007E-2</v>
      </c>
      <c r="AJ11" s="18">
        <f>IF(AH11="NA","NA",IF(AH11="ND",0,IF(OR(AH11="Sin dato",ISBLANK(AI11)),"Sin dato",IF(AI11=0,((AK11-AH11)/AK11)*(POWER(-1,$H11)),IF(AI11&lt;0,1+(((AH11-AI11)*(POWER(-1,$H11)))/AI11),1-(((AH11-AI11)*(POWER(-1,$H11)))/AI11))))))</f>
        <v>1.7685162285951705</v>
      </c>
      <c r="AK11" s="20">
        <v>0.06</v>
      </c>
      <c r="AL11" s="18">
        <f>IF(AJ11="NA","NA",IF(AJ11="Sin dato","Sin dato",1-AJ11))</f>
        <v>-0.76851622859517055</v>
      </c>
      <c r="AM11" s="19">
        <f>IF(ISBLANK(AI11),"Sin meta",IF(AH11="NA","NA",IF(AL11&lt;=0,$J11,IF(AND(AL11&lt;=AK11,AL11&gt;0),($J11*(1-(AL11/AK11))),0))))</f>
        <v>2</v>
      </c>
      <c r="AN11" s="19" t="str">
        <f>IF(V11="NA","No",IF(V11="Sin dato","No",IF(AA11=$J11,"V",IF(AA11=0,"R","A"))))</f>
        <v>V</v>
      </c>
      <c r="AO11" s="20" t="str">
        <f>IF(AH11="NA","No",IF(AH11="Sin dato","No",IF(AM11=$J11,"V",IF(AM11=0,"R","A"))))</f>
        <v>V</v>
      </c>
      <c r="AP11" s="18" t="str">
        <f>IF(AN11="No","No disponible",IF(AO11="No","No disponible",CONCATENATE(AN11,"-",AO11)))</f>
        <v>V-V</v>
      </c>
      <c r="AQ11" s="18" t="str">
        <f>IF(AP11="No disponible","No disponible",IF(AO11=AN11,"No varía",AP11))</f>
        <v>No varía</v>
      </c>
      <c r="AR11" s="18" t="str">
        <f>IF(AQ11="No disponible","No disponible",IF(AQ11="No varía","No varía",IF(AO11="V","Mejora",IF(AO11="R","Empeora",IF(AN11="R","Mejora","Empeora")))))</f>
        <v>No varía</v>
      </c>
      <c r="AS11" s="72" t="b">
        <f>IF($J11&gt;0,AT11&lt;&gt;"NA")</f>
        <v>1</v>
      </c>
      <c r="AT11" s="72">
        <v>1.5491786234144312E-2</v>
      </c>
      <c r="AU11" s="69">
        <f>$K11</f>
        <v>7.0000000000000007E-2</v>
      </c>
      <c r="AV11" s="18">
        <f>IF(AT11="NA","NA",IF(AT11="ND",0,IF(OR(AT11="Sin dato",ISBLANK(AU11)),"Sin dato",IF(AU11=0,((AW11-AT11)/AW11)*(POWER(-1,$H11)),IF(AU11&lt;0,1+(((AT11-AU11)*(POWER(-1,$H11)))/AU11),1-(((AT11-AU11)*(POWER(-1,$H11)))/AU11))))))</f>
        <v>1.7786887680836527</v>
      </c>
      <c r="AW11" s="20">
        <v>0.06</v>
      </c>
      <c r="AX11" s="18">
        <f>IF(AV11="NA","NA",IF(AV11="Sin dato","Sin dato",1-AV11))</f>
        <v>-0.77868876808365273</v>
      </c>
      <c r="AY11" s="19">
        <f>IF(ISBLANK(AU11),"Sin meta",IF(AT11="NA","NA",IF(AX11&lt;=0,$J11,IF(AND(AX11&lt;=AW11,AX11&gt;0),($J11*(1-(AX11/AW11))),0))))</f>
        <v>2</v>
      </c>
      <c r="AZ11" s="19" t="str">
        <f>IF(AH11="NA","No",IF(AH11="Sin dato","No",IF(AM11=$J11,"V",IF(AM11=0,"R","A"))))</f>
        <v>V</v>
      </c>
      <c r="BA11" s="20" t="str">
        <f>IF(AT11="NA","No",IF(AT11="Sin dato","No",IF(AY11=$J11,"V",IF(AY11=0,"R","A"))))</f>
        <v>V</v>
      </c>
      <c r="BB11" s="18" t="str">
        <f>IF(AZ11="No","No disponible",IF(BA11="No","No disponible",CONCATENATE(AZ11,"-",BA11)))</f>
        <v>V-V</v>
      </c>
      <c r="BC11" s="18" t="str">
        <f>IF(BB11="No disponible","No disponible",IF(BA11=AZ11,"No varía",BB11))</f>
        <v>No varía</v>
      </c>
      <c r="BD11" s="18" t="str">
        <f>IF(BC11="No disponible","No disponible",IF(BC11="No varía","No varía",IF(BA11="V","Mejora",IF(BA11="R","Empeora",IF(AZ11="R","Mejora","Empeora")))))</f>
        <v>No varía</v>
      </c>
      <c r="BE11" s="72" t="b">
        <f>IF($J11&gt;0,BF11&lt;&gt;"NA")</f>
        <v>1</v>
      </c>
      <c r="BF11" s="72">
        <v>1.450160902684427E-2</v>
      </c>
      <c r="BG11" s="69">
        <f>$K11</f>
        <v>7.0000000000000007E-2</v>
      </c>
      <c r="BH11" s="18">
        <f>IF(BF11="NA","NA",IF(BF11="ND",0,IF(OR(BF11="Sin dato",ISBLANK(BG11)),"Sin dato",IF(BG11=0,((BI11-BF11)/BI11)*(POWER(-1,$H11)),IF(BG11&lt;0,1+(((BF11-BG11)*(POWER(-1,$H11)))/BG11),1-(((BF11-BG11)*(POWER(-1,$H11)))/BG11))))))</f>
        <v>1.7928341567593677</v>
      </c>
      <c r="BI11" s="20">
        <v>0.06</v>
      </c>
      <c r="BJ11" s="18">
        <f>IF(BH11="NA","NA",IF(BH11="Sin dato","Sin dato",1-BH11))</f>
        <v>-0.79283415675936775</v>
      </c>
      <c r="BK11" s="19">
        <f>IF(ISBLANK(BG11),"Sin meta",IF(BF11="NA","NA",IF(BJ11&lt;=0,$J11,IF(AND(BJ11&lt;=BI11,BJ11&gt;0),($J11*(1-(BJ11/BI11))),0))))</f>
        <v>2</v>
      </c>
      <c r="BL11" s="19" t="str">
        <f>IF(AT11="NA","No",IF(AT11="Sin dato","No",IF(AY11=$J11,"V",IF(AY11=0,"R","A"))))</f>
        <v>V</v>
      </c>
      <c r="BM11" s="20" t="str">
        <f>IF(BF11="NA","No",IF(BF11="Sin dato","No",IF(BK11=$J11,"V",IF(BK11=0,"R","A"))))</f>
        <v>V</v>
      </c>
      <c r="BN11" s="18" t="str">
        <f>IF(BL11="No","No disponible",IF(BM11="No","No disponible",CONCATENATE(BL11,"-",BM11)))</f>
        <v>V-V</v>
      </c>
      <c r="BO11" s="18" t="str">
        <f>IF(BN11="No disponible","No disponible",IF(BM11=BL11,"No varía",BN11))</f>
        <v>No varía</v>
      </c>
      <c r="BP11" s="18" t="str">
        <f>IF(BO11="No disponible","No disponible",IF(BO11="No varía","No varía",IF(BM11="V","Mejora",IF(BM11="R","Empeora",IF(BL11="R","Mejora","Empeora")))))</f>
        <v>No varía</v>
      </c>
      <c r="BQ11" s="72" t="b">
        <f>IF($J11&gt;0,BR11&lt;&gt;"NA")</f>
        <v>1</v>
      </c>
      <c r="BR11" s="72">
        <v>1.4363707266346027E-2</v>
      </c>
      <c r="BS11" s="69">
        <f>$K11</f>
        <v>7.0000000000000007E-2</v>
      </c>
      <c r="BT11" s="18">
        <f>IF(BR11="NA","NA",IF(BR11="ND",0,IF(OR(BR11="Sin dato",ISBLANK(BS11)),"Sin dato",IF(BS11=0,((BU11-BR11)/BU11)*(POWER(-1,$H11)),IF(BS11&lt;0,1+(((BR11-BS11)*(POWER(-1,$H11)))/BS11),1-(((BR11-BS11)*(POWER(-1,$H11)))/BS11))))))</f>
        <v>1.7948041819093425</v>
      </c>
      <c r="BU11" s="20">
        <v>0.06</v>
      </c>
      <c r="BV11" s="18">
        <f>IF(BT11="NA","NA",IF(BT11="Sin dato","Sin dato",1-BT11))</f>
        <v>-0.79480418190934254</v>
      </c>
      <c r="BW11" s="19">
        <f>IF(ISBLANK(BS11),"Sin meta",IF(BR11="NA","NA",IF(BV11&lt;=0,$J11,IF(AND(BV11&lt;=BU11,BV11&gt;0),($J11*(1-(BV11/BU11))),0))))</f>
        <v>2</v>
      </c>
      <c r="BX11" s="19" t="str">
        <f>IF(BF11="NA","No",IF(BF11="Sin dato","No",IF(BK11=$J11,"V",IF(BK11=0,"R","A"))))</f>
        <v>V</v>
      </c>
      <c r="BY11" s="20" t="str">
        <f>IF(BR11="NA","No",IF(BR11="Sin dato","No",IF(BW11=$J11,"V",IF(BW11=0,"R","A"))))</f>
        <v>V</v>
      </c>
      <c r="BZ11" s="18" t="str">
        <f>IF(BX11="No","No disponible",IF(BY11="No","No disponible",CONCATENATE(BX11,"-",BY11)))</f>
        <v>V-V</v>
      </c>
      <c r="CA11" s="18" t="str">
        <f>IF(BZ11="No disponible","No disponible",IF(BY11=BX11,"No varía",BZ11))</f>
        <v>No varía</v>
      </c>
      <c r="CB11" s="18" t="str">
        <f>IF(CA11="No disponible","No disponible",IF(CA11="No varía","No varía",IF(BY11="V","Mejora",IF(BY11="R","Empeora",IF(BX11="R","Mejora","Empeora")))))</f>
        <v>No varía</v>
      </c>
      <c r="CC11" s="72" t="b">
        <f>IF($J11&gt;0,CD11&lt;&gt;"NA")</f>
        <v>1</v>
      </c>
      <c r="CD11" s="72">
        <v>1.3123622520536966E-2</v>
      </c>
      <c r="CE11" s="69">
        <f>$K11</f>
        <v>7.0000000000000007E-2</v>
      </c>
      <c r="CF11" s="18">
        <f>IF(CD11="NA","NA",IF(CD11="ND",0,IF(OR(CD11="Sin dato",ISBLANK(CE11)),"Sin dato",IF(CE11=0,((CG11-CD11)/CG11)*(POWER(-1,$H11)),IF(CE11&lt;0,1+(((CD11-CE11)*(POWER(-1,$H11)))/CE11),1-(((CD11-CE11)*(POWER(-1,$H11)))/CE11))))))</f>
        <v>1.8125196782780435</v>
      </c>
      <c r="CG11" s="20">
        <v>0.06</v>
      </c>
      <c r="CH11" s="18">
        <f>IF(CF11="NA","NA",IF(CF11="Sin dato","Sin dato",1-CF11))</f>
        <v>-0.8125196782780435</v>
      </c>
      <c r="CI11" s="19">
        <f>IF(ISBLANK(CE11),"Sin meta",IF(CD11="NA","NA",IF(CH11&lt;=0,$J11,IF(AND(CH11&lt;=CG11,CH11&gt;0),($J11*(1-(CH11/CG11))),0))))</f>
        <v>2</v>
      </c>
      <c r="CJ11" s="19" t="str">
        <f>IF(BR11="NA","No",IF(BR11="Sin dato","No",IF(BW11=$J11,"V",IF(BW11=0,"R","A"))))</f>
        <v>V</v>
      </c>
      <c r="CK11" s="20" t="str">
        <f>IF(CD11="NA","No",IF(CD11="Sin dato","No",IF(CI11=$J11,"V",IF(CI11=0,"R","A"))))</f>
        <v>V</v>
      </c>
      <c r="CL11" s="18" t="str">
        <f>IF(CJ11="No","No disponible",IF(CK11="No","No disponible",CONCATENATE(CJ11,"-",CK11)))</f>
        <v>V-V</v>
      </c>
      <c r="CM11" s="18" t="str">
        <f>IF(CL11="No disponible","No disponible",IF(CK11=CJ11,"No varía",CL11))</f>
        <v>No varía</v>
      </c>
      <c r="CN11" s="18" t="str">
        <f>IF(CM11="No disponible","No disponible",IF(CM11="No varía","No varía",IF(CK11="V","Mejora",IF(CK11="R","Empeora",IF(CJ11="R","Mejora","Empeora")))))</f>
        <v>No varía</v>
      </c>
      <c r="CO11" s="72" t="b">
        <f>IF($J11&gt;0,CP11&lt;&gt;"NA")</f>
        <v>1</v>
      </c>
      <c r="CP11" s="72">
        <v>1.1488373922964944E-2</v>
      </c>
      <c r="CQ11" s="69">
        <f>$K11</f>
        <v>7.0000000000000007E-2</v>
      </c>
      <c r="CR11" s="18">
        <f>IF(CP11="NA","NA",IF(CP11="ND",0,IF(OR(CP11="Sin dato",ISBLANK(CQ11)),"Sin dato",IF(CQ11=0,((CS11-CP11)/CS11)*(POWER(-1,$H11)),IF(CQ11&lt;0,1+(((CP11-CQ11)*(POWER(-1,$H11)))/CQ11),1-(((CP11-CQ11)*(POWER(-1,$H11)))/CQ11))))))</f>
        <v>1.8358803725290722</v>
      </c>
      <c r="CS11" s="20">
        <v>0.06</v>
      </c>
      <c r="CT11" s="18">
        <f>IF(CR11="NA","NA",IF(CR11="Sin dato","Sin dato",1-CR11))</f>
        <v>-0.83588037252907221</v>
      </c>
      <c r="CU11" s="19">
        <f>IF(ISBLANK(CQ11),"Sin meta",IF(CP11="NA","NA",IF(CT11&lt;=0,$J11,IF(AND(CT11&lt;=CS11,CT11&gt;0),($J11*(1-(CT11/CS11))),0))))</f>
        <v>2</v>
      </c>
      <c r="CV11" s="19" t="str">
        <f>IF(CD11="NA","No",IF(CD11="Sin dato","No",IF(CI11=$J11,"V",IF(CI11=0,"R","A"))))</f>
        <v>V</v>
      </c>
      <c r="CW11" s="20" t="str">
        <f>IF(CP11="NA","No",IF(CP11="Sin dato","No",IF(CU11=$J11,"V",IF(CU11=0,"R","A"))))</f>
        <v>V</v>
      </c>
      <c r="CX11" s="18" t="str">
        <f>IF(CV11="No","No disponible",IF(CW11="No","No disponible",CONCATENATE(CV11,"-",CW11)))</f>
        <v>V-V</v>
      </c>
      <c r="CY11" s="18" t="str">
        <f>IF(CX11="No disponible","No disponible",IF(CW11=CV11,"No varía",CX11))</f>
        <v>No varía</v>
      </c>
      <c r="CZ11" s="18" t="str">
        <f>IF(CY11="No disponible","No disponible",IF(CY11="No varía","No varía",IF(CW11="V","Mejora",IF(CW11="R","Empeora",IF(CV11="R","Mejora","Empeora")))))</f>
        <v>No varía</v>
      </c>
      <c r="DA11" s="72" t="b">
        <f>IF($J11&gt;0,DB11&lt;&gt;"NA")</f>
        <v>1</v>
      </c>
      <c r="DB11" s="27" t="s">
        <v>28</v>
      </c>
      <c r="DC11" s="69">
        <f>$K11</f>
        <v>7.0000000000000007E-2</v>
      </c>
      <c r="DD11" s="18" t="str">
        <f>IF(DB11="NA","NA",IF(DB11="ND",0,IF(OR(DB11="Sin dato",ISBLANK(DC11)),"Sin dato",IF(DC11=0,((DE11-DB11)/DE11)*(POWER(-1,$H11)),IF(DC11&lt;0,1+(((DB11-DC11)*(POWER(-1,$H11)))/DC11),1-(((DB11-DC11)*(POWER(-1,$H11)))/DC11))))))</f>
        <v>Sin dato</v>
      </c>
      <c r="DE11" s="20">
        <v>0.06</v>
      </c>
      <c r="DF11" s="18" t="str">
        <f>IF(DD11="NA","NA",IF(DD11="Sin dato","Sin dato",1-DD11))</f>
        <v>Sin dato</v>
      </c>
      <c r="DG11" s="19">
        <f>IF(ISBLANK(DC11),"Sin meta",IF(DB11="NA","NA",IF(DF11&lt;=0,$J11,IF(AND(DF11&lt;=DE11,DF11&gt;0),($J11*(1-(DF11/DE11))),0))))</f>
        <v>0</v>
      </c>
      <c r="DH11" s="19" t="str">
        <f>IF(CP11="NA","No",IF(CP11="Sin dato","No",IF(CU11=$J11,"V",IF(CU11=0,"R","A"))))</f>
        <v>V</v>
      </c>
      <c r="DI11" s="20" t="str">
        <f>IF(DB11="NA","No",IF(DB11="Sin dato","No",IF(DG11=$J11,"V",IF(DG11=0,"R","A"))))</f>
        <v>No</v>
      </c>
      <c r="DJ11" s="18" t="str">
        <f>IF(DH11="No","No disponible",IF(DI11="No","No disponible",CONCATENATE(DH11,"-",DI11)))</f>
        <v>No disponible</v>
      </c>
      <c r="DK11" s="18" t="str">
        <f>IF(DJ11="No disponible","No disponible",IF(DI11=DH11,"No varía",DJ11))</f>
        <v>No disponible</v>
      </c>
      <c r="DL11" s="18" t="str">
        <f>IF(DK11="No disponible","No disponible",IF(DK11="No varía","No varía",IF(DI11="V","Mejora",IF(DI11="R","Empeora",IF(DH11="R","Mejora","Empeora")))))</f>
        <v>No disponible</v>
      </c>
      <c r="DM11" s="72" t="b">
        <f>IF($J11&gt;0,DN11&lt;&gt;"NA")</f>
        <v>1</v>
      </c>
      <c r="DN11" s="27" t="s">
        <v>28</v>
      </c>
      <c r="DO11" s="69">
        <f>$K11</f>
        <v>7.0000000000000007E-2</v>
      </c>
      <c r="DP11" s="18" t="str">
        <f>IF(DN11="NA","NA",IF(DN11="ND",0,IF(OR(DN11="Sin dato",ISBLANK(DO11)),"Sin dato",IF(DO11=0,((DQ11-DN11)/DQ11)*(POWER(-1,$H11)),IF(DO11&lt;0,1+(((DN11-DO11)*(POWER(-1,$H11)))/DO11),1-(((DN11-DO11)*(POWER(-1,$H11)))/DO11))))))</f>
        <v>Sin dato</v>
      </c>
      <c r="DQ11" s="20">
        <v>0.06</v>
      </c>
      <c r="DR11" s="18" t="str">
        <f>IF(DP11="NA","NA",IF(DP11="Sin dato","Sin dato",1-DP11))</f>
        <v>Sin dato</v>
      </c>
      <c r="DS11" s="19">
        <f>IF(ISBLANK(DO11),"Sin meta",IF(DN11="NA","NA",IF(DR11&lt;=0,$J11,IF(AND(DR11&lt;=DQ11,DR11&gt;0),($J11*(1-(DR11/DQ11))),0))))</f>
        <v>0</v>
      </c>
      <c r="DT11" s="19" t="str">
        <f>IF(DB11="NA","No",IF(DB11="Sin dato","No",IF(DG11=$J11,"V",IF(DG11=0,"R","A"))))</f>
        <v>No</v>
      </c>
      <c r="DU11" s="20" t="str">
        <f>IF(DN11="NA","No",IF(DN11="Sin dato","No",IF(DS11=$J11,"V",IF(DS11=0,"R","A"))))</f>
        <v>No</v>
      </c>
      <c r="DV11" s="18" t="str">
        <f>IF(DT11="No","No disponible",IF(DU11="No","No disponible",CONCATENATE(DT11,"-",DU11)))</f>
        <v>No disponible</v>
      </c>
      <c r="DW11" s="18" t="str">
        <f>IF(DV11="No disponible","No disponible",IF(DU11=DT11,"No varía",DV11))</f>
        <v>No disponible</v>
      </c>
      <c r="DX11" s="18" t="str">
        <f>IF(DW11="No disponible","No disponible",IF(DW11="No varía","No varía",IF(DU11="V","Mejora",IF(DU11="R","Empeora",IF(DT11="R","Mejora","Empeora")))))</f>
        <v>No disponible</v>
      </c>
      <c r="DY11" s="72" t="b">
        <f>IF($J11&gt;0,DZ11&lt;&gt;"NA")</f>
        <v>1</v>
      </c>
      <c r="DZ11" s="27" t="s">
        <v>28</v>
      </c>
      <c r="EA11" s="69">
        <f>$K11</f>
        <v>7.0000000000000007E-2</v>
      </c>
      <c r="EB11" s="18" t="str">
        <f>IF(DZ11="NA","NA",IF(DZ11="ND",0,IF(OR(DZ11="Sin dato",ISBLANK(EA11)),"Sin dato",IF(EA11=0,((EC11-DZ11)/EC11)*(POWER(-1,$H11)),IF(EA11&lt;0,1+(((DZ11-EA11)*(POWER(-1,$H11)))/EA11),1-(((DZ11-EA11)*(POWER(-1,$H11)))/EA11))))))</f>
        <v>Sin dato</v>
      </c>
      <c r="EC11" s="20">
        <v>0.06</v>
      </c>
      <c r="ED11" s="18" t="str">
        <f>IF(EB11="NA","NA",IF(EB11="Sin dato","Sin dato",1-EB11))</f>
        <v>Sin dato</v>
      </c>
      <c r="EE11" s="19">
        <f>IF(ISBLANK(EA11),"Sin meta",IF(DZ11="NA","NA",IF(ED11&lt;=0,$J11,IF(AND(ED11&lt;=EC11,ED11&gt;0),($J11*(1-(ED11/EC11))),0))))</f>
        <v>0</v>
      </c>
      <c r="EF11" s="19" t="str">
        <f>IF(DN11="NA","No",IF(DN11="Sin dato","No",IF(DS11=$J11,"V",IF(DS11=0,"R","A"))))</f>
        <v>No</v>
      </c>
      <c r="EG11" s="20" t="str">
        <f>IF(DZ11="NA","No",IF(DZ11="Sin dato","No",IF(EE11=$J11,"V",IF(EE11=0,"R","A"))))</f>
        <v>No</v>
      </c>
      <c r="EH11" s="18" t="str">
        <f>IF(EF11="No","No disponible",IF(EG11="No","No disponible",CONCATENATE(EF11,"-",EG11)))</f>
        <v>No disponible</v>
      </c>
      <c r="EI11" s="18" t="str">
        <f>IF(EH11="No disponible","No disponible",IF(EG11=EF11,"No varía",EH11))</f>
        <v>No disponible</v>
      </c>
      <c r="EJ11" s="18" t="str">
        <f>IF(EI11="No disponible","No disponible",IF(EI11="No varía","No varía",IF(EG11="V","Mejora",IF(EG11="R","Empeora",IF(EF11="R","Mejora","Empeora")))))</f>
        <v>No disponible</v>
      </c>
      <c r="EK11" s="72" t="b">
        <f>IF($J11&gt;0,EL11&lt;&gt;"NA")</f>
        <v>1</v>
      </c>
      <c r="EL11" s="27" t="s">
        <v>28</v>
      </c>
      <c r="EM11" s="69">
        <f>$K11</f>
        <v>7.0000000000000007E-2</v>
      </c>
      <c r="EN11" s="18" t="str">
        <f>IF(EL11="NA","NA",IF(EL11="ND",0,IF(OR(EL11="Sin dato",ISBLANK(EM11)),"Sin dato",IF(EM11=0,((EO11-EL11)/EO11)*(POWER(-1,$H11)),IF(EM11&lt;0,1+(((EL11-EM11)*(POWER(-1,$H11)))/EM11),1-(((EL11-EM11)*(POWER(-1,$H11)))/EM11))))))</f>
        <v>Sin dato</v>
      </c>
      <c r="EO11" s="20">
        <v>0.06</v>
      </c>
      <c r="EP11" s="18" t="str">
        <f>IF(EN11="NA","NA",IF(EN11="Sin dato","Sin dato",1-EN11))</f>
        <v>Sin dato</v>
      </c>
      <c r="EQ11" s="19">
        <f>IF(ISBLANK(EM11),"Sin meta",IF(EL11="NA","NA",IF(EP11&lt;=0,$J11,IF(AND(EP11&lt;=EO11,EP11&gt;0),($J11*(1-(EP11/EO11))),0))))</f>
        <v>0</v>
      </c>
      <c r="ER11" s="19" t="str">
        <f>IF(DZ11="NA","No",IF(DZ11="Sin dato","No",IF(EE11=$J11,"V",IF(EE11=0,"R","A"))))</f>
        <v>No</v>
      </c>
      <c r="ES11" s="20" t="str">
        <f>IF(EL11="NA","No",IF(EL11="Sin dato","No",IF(EQ11=$J11,"V",IF(EQ11=0,"R","A"))))</f>
        <v>No</v>
      </c>
      <c r="ET11" s="18" t="str">
        <f>IF(ER11="No","No disponible",IF(ES11="No","No disponible",CONCATENATE(ER11,"-",ES11)))</f>
        <v>No disponible</v>
      </c>
      <c r="EU11" s="18" t="str">
        <f>IF(ET11="No disponible","No disponible",IF(ES11=ER11,"No varía",ET11))</f>
        <v>No disponible</v>
      </c>
      <c r="EV11" s="18" t="str">
        <f>IF(EU11="No disponible","No disponible",IF(EU11="No varía","No varía",IF(ES11="V","Mejora",IF(ES11="R","Empeora",IF(ER11="R","Mejora","Empeora")))))</f>
        <v>No disponible</v>
      </c>
      <c r="EW11" s="71"/>
      <c r="EX11" s="25" t="b">
        <f>IF(EL11="NA","NA",IF(EL11="ND","GC0",IF(EL11="Sin dato",IF(DZ11="NA","NA",IF(DZ11="ND","GC0",IF(DZ11="Sin dato",IF(DN11="NA","NA",IF(DN11="ND","GC0",IF(DN11="Sin dato",IF(DB11="NA","NA",IF(DB11="ND","GC0",IF(DB11="Sin dato",IF(CP11="NA","NA",IF(CP11="ND","GC0",IF(CP11="Sin dato",IF(CD11="NA","NA",IF(CD11="ND","GC0",IF(CD11="Sin dato",IF(BR11="NA","NA",IF(BR11="ND","GC0",IF(BR11="Sin dato",IF(BF11="NA","NA",IF(BF11="ND","GC0",IF(BF11="Sin dato",IF(AT11="NA","NA",IF(AT11="ND","GC0",IF(AT11="Sin dato",IF(AH11="NA","NA",IF(AH11="ND","GC0",IF(AH11="Sin dato",IF(V11="NA","No evaluable",IF(V11="Sin dato", IF(N11="Sin dato", IF(($B$58-$B$71)&gt;($I11),"GC0",  "No evaluable"))))))))))))))))))))))))))))))))))</f>
        <v>0</v>
      </c>
      <c r="EZ11" s="2">
        <f>IF(EX11="GC0",0,IF(EX11=FALSE,IF(EL11="Sin dato",IF(DZ11="Sin dato",IF(DN11="Sin dato",IF(DB11="Sin dato",IF(CP11="Sin dato",IF(CD11="Sin dato",IF(BR11="Sin dato",IF(BF11="Sin dato",IF(AT11="Sin dato",IF(AH11="Sin dato",IF(V11="Sin dato",IF(N11="Sin dato",0,S11),AA11),AM11),AY11),BK11),BW11),CI11),CU11),DG11),DS11),EE11),EQ11)))</f>
        <v>2</v>
      </c>
      <c r="FE11" s="24">
        <f>IF(EZ11=FALSE,0,IF(EZ11="GC0",0,EZ11))</f>
        <v>2</v>
      </c>
      <c r="FH11" s="23" t="b">
        <f>IF($J11&gt;0,FI11&lt;&gt;"NA")</f>
        <v>1</v>
      </c>
      <c r="FI11" s="70">
        <f>IF(EL11="Sin dato",IF(DZ11="Sin dato",IF(DN11="Sin dato",IF(DB11="Sin dato",IF(CP11="Sin dato",IF(CD11="Sin dato",IF(BR11="Sin dato",IF(BF11="Sin dato",IF(AT11="Sin dato",IF(AH11="Sin dato",IF(V11="Sin dato",IF(N11="Sin dato","Sin dato",N11),V11),AH11),AT11),BF11),BR11),CD11),CP11),DB11),DN11),DZ11),EL11)</f>
        <v>1.1488373922964944E-2</v>
      </c>
      <c r="FJ11" s="69">
        <f>IF(FI11="NA",$K11,IF(FI11="Sin dato",$K11,IF(FK11="Diciembre",$EM11,IF(FK11="Noviembre",$EA11,IF(FK11="Octubre",$DO11,IF(FK11="Septiembre",$DC11,IF(FK11="Agosto",$CQ11,IF(FK11="Julio",$CE11,IF(FK11="Junio",$BS11,IF(FK11="Mayo",$BG11,IF(FK11="Abril",$AU11,IF(FK11="Marzo",$AI11,IF(FK11="Febrero",$W11,IF(FK11="Enero",$O11,$K11))))))))))))))</f>
        <v>7.0000000000000007E-2</v>
      </c>
      <c r="FK11" s="18" t="str">
        <f>IF(FI11="NA","NA",IF(EL11="Sin dato",IF(DZ11="Sin dato",IF(DN11="Sin dato",IF(DB11="Sin dato",IF(CP11="Sin dato",IF(CD11="Sin dato",IF(BR11="Sin dato",IF(BF11="Sin dato",IF(AT11="Sin dato",IF(AH11="Sin dato",IF(V11="Sin dato",IF(N11="Sin dato","Sin dato","Enero"),"Febrero"),"Marzo"),"Abril"),"Mayo"),"Junio"),"Julio"),"Agosto"),"Septiembre"),"Octubre"),"Noviembre"),"Diciembre"))</f>
        <v>Agosto</v>
      </c>
      <c r="FL11" s="18">
        <f>IF(FI11="NA","NA",IF(FI11="ND",0,IF(OR(FI11="Sin dato",ISBLANK(FJ11)),"Sin dato",IF(FJ11=0,((FM11-FI11)/FM11)*(POWER(-1, $H11)),IF(FJ11&lt;0,1+(((FI11-FJ11)*(POWER(-1, $H11)))/FJ11),1-(((FI11-FJ11)*(POWER(-1, $H11)))/FJ11))))))</f>
        <v>1.8358803725290722</v>
      </c>
      <c r="FM11" s="20">
        <f>$EO11</f>
        <v>0.06</v>
      </c>
      <c r="FN11" s="18">
        <f>IF(FL11="NA","NA",IF(FL11="Sin dato","Sin dato",1-FL11))</f>
        <v>-0.83588037252907221</v>
      </c>
      <c r="FO11" s="19">
        <f>IF(ISBLANK(FJ11),"Sin meta",IF(FI11="NA","NA",IF(FN11&lt;=0,$J11,IF(AND(FN11&lt;=FM11,FN11&gt;0),($J11*(1-(FN11/FM11))),0))))</f>
        <v>2</v>
      </c>
      <c r="FP11" s="18"/>
    </row>
    <row r="12" spans="1:172" ht="56.25" customHeight="1" x14ac:dyDescent="0.25">
      <c r="A12" s="58" t="s">
        <v>125</v>
      </c>
      <c r="B12" s="52" t="s">
        <v>124</v>
      </c>
      <c r="C12" s="68" t="s">
        <v>123</v>
      </c>
      <c r="D12" s="33"/>
      <c r="E12" s="34" t="s">
        <v>122</v>
      </c>
      <c r="F12" s="33" t="s">
        <v>34</v>
      </c>
      <c r="G12" s="33" t="s">
        <v>49</v>
      </c>
      <c r="H12" s="32">
        <v>1</v>
      </c>
      <c r="I12" s="32">
        <v>7</v>
      </c>
      <c r="J12" s="31">
        <v>2</v>
      </c>
      <c r="K12" s="18">
        <v>0.33895047704390913</v>
      </c>
      <c r="L12" s="28">
        <f>IF(N12&lt;&gt;"NA",IF(N12&lt;&gt;"Sin dato",1,0),0)</f>
        <v>1</v>
      </c>
      <c r="M12" s="28" t="b">
        <f>IF($J12&gt;0,N12&lt;&gt;"NA")</f>
        <v>1</v>
      </c>
      <c r="N12" s="27">
        <v>0.27258641443110732</v>
      </c>
      <c r="O12" s="18">
        <f>$K12</f>
        <v>0.33895047704390913</v>
      </c>
      <c r="P12" s="18">
        <f>IF(N12="NA","NA",IF(N12="ND",0,IF(OR(N12="Sin dato",ISBLANK(O12)),"Sin dato",IF(O12=0,((Q12-N12)/Q12)*(POWER(-1, H12)),IF(O12&lt;0,1+(((N12-O12)*(POWER(-1, H12)))/O12),1-(((N12-O12)*(POWER(-1, H12)))/O12))))))</f>
        <v>0.80420720102953358</v>
      </c>
      <c r="Q12" s="20">
        <v>0.06</v>
      </c>
      <c r="R12" s="18">
        <f>IF(P12="NA","NA",IF(P12="Sin dato","Sin dato",1-P12))</f>
        <v>0.19579279897046642</v>
      </c>
      <c r="S12" s="19">
        <f>IF(ISBLANK(O12),"Sin meta",IF(N12="NA","NA",IF(R12&lt;=0,J12,IF(AND(R12&lt;=Q12,R12&gt;0),(J12*(1-(R12/Q12))),0))))</f>
        <v>0</v>
      </c>
      <c r="T12" s="20" t="str">
        <f>IF(N12="NA","No",IF(N12="Sin dato","No",IF(S12=$J12,"V",IF(S12=0,"R","A"))))</f>
        <v>R</v>
      </c>
      <c r="U12" s="28" t="b">
        <f>IF($J12&gt;0,V12&lt;&gt;"NA")</f>
        <v>1</v>
      </c>
      <c r="V12" s="27">
        <v>0.27556845487239418</v>
      </c>
      <c r="W12" s="18">
        <f>$K12</f>
        <v>0.33895047704390913</v>
      </c>
      <c r="X12" s="18">
        <f>IF(V12="NA","NA",IF(V12="ND",0,IF(OR(V12="Sin dato",ISBLANK(W12)),"Sin dato",IF(W12=0,((Y12-V12)/Y12)*(POWER(-1,$H12)),IF(W12&lt;0,1+(((V12-W12)*(POWER(-1,$H12)))/W12),1-(((V12-W12)*(POWER(-1,$H12)))/W12))))))</f>
        <v>0.81300506574208431</v>
      </c>
      <c r="Y12" s="20">
        <v>0.06</v>
      </c>
      <c r="Z12" s="18">
        <f>IF(X12="NA","NA",IF(X12="Sin dato","Sin dato",1-X12))</f>
        <v>0.18699493425791569</v>
      </c>
      <c r="AA12" s="19">
        <f>IF(ISBLANK(W12),"Sin meta",IF(V12="NA","NA",IF(Z12&lt;=0,$J12,IF(AND(Z12&lt;=Y12,Z12&gt;0),($J12*(1-(Z12/Y12))),0))))</f>
        <v>0</v>
      </c>
      <c r="AB12" s="19" t="str">
        <f>IF(N12="NA","No",IF(N12="Sin dato","No",IF(S12=$J12,"V",IF(S12=0,"R","A"))))</f>
        <v>R</v>
      </c>
      <c r="AC12" s="20" t="str">
        <f>IF(V12="NA","No",IF(V12="Sin dato","No",IF(AA12=$J12,"V",IF(AA12=0,"R","A"))))</f>
        <v>R</v>
      </c>
      <c r="AD12" s="18" t="str">
        <f>IF(AB12="No","No disponible",IF(AC12="No","No disponible",CONCATENATE(AB12,"-",AC12)))</f>
        <v>R-R</v>
      </c>
      <c r="AE12" s="18" t="str">
        <f>IF(AD12="No disponible","No disponible",IF(AC12=AB12,"No varía",AD12))</f>
        <v>No varía</v>
      </c>
      <c r="AF12" s="18" t="str">
        <f>IF(AE12="No disponible","No disponible",IF(AE12="No varía","No varía",IF(AC12="V","Mejora",IF(AC12="R","Empeora",IF(AB12="R","Mejora","Empeora")))))</f>
        <v>No varía</v>
      </c>
      <c r="AG12" s="28" t="b">
        <f>IF($J12&gt;0,AH12&lt;&gt;"NA")</f>
        <v>1</v>
      </c>
      <c r="AH12" s="27">
        <v>0.25924999999999998</v>
      </c>
      <c r="AI12" s="18">
        <f>$K12</f>
        <v>0.33895047704390913</v>
      </c>
      <c r="AJ12" s="18">
        <f>IF(AH12="NA","NA",IF(AH12="ND",0,IF(OR(AH12="Sin dato",ISBLANK(AI12)),"Sin dato",IF(AI12=0,((AK12-AH12)/AK12)*(POWER(-1,$H12)),IF(AI12&lt;0,1+(((AH12-AI12)*(POWER(-1,$H12)))/AI12),1-(((AH12-AI12)*(POWER(-1,$H12)))/AI12))))))</f>
        <v>0.7648609975740368</v>
      </c>
      <c r="AK12" s="20">
        <v>0.06</v>
      </c>
      <c r="AL12" s="18">
        <f>IF(AJ12="NA","NA",IF(AJ12="Sin dato","Sin dato",1-AJ12))</f>
        <v>0.2351390024259632</v>
      </c>
      <c r="AM12" s="19">
        <f>IF(ISBLANK(AI12),"Sin meta",IF(AH12="NA","NA",IF(AL12&lt;=0,$J12,IF(AND(AL12&lt;=AK12,AL12&gt;0),($J12*(1-(AL12/AK12))),0))))</f>
        <v>0</v>
      </c>
      <c r="AN12" s="19" t="str">
        <f>IF(V12="NA","No",IF(V12="Sin dato","No",IF(AA12=$J12,"V",IF(AA12=0,"R","A"))))</f>
        <v>R</v>
      </c>
      <c r="AO12" s="20" t="str">
        <f>IF(AH12="NA","No",IF(AH12="Sin dato","No",IF(AM12=$J12,"V",IF(AM12=0,"R","A"))))</f>
        <v>R</v>
      </c>
      <c r="AP12" s="18" t="str">
        <f>IF(AN12="No","No disponible",IF(AO12="No","No disponible",CONCATENATE(AN12,"-",AO12)))</f>
        <v>R-R</v>
      </c>
      <c r="AQ12" s="18" t="str">
        <f>IF(AP12="No disponible","No disponible",IF(AO12=AN12,"No varía",AP12))</f>
        <v>No varía</v>
      </c>
      <c r="AR12" s="18" t="str">
        <f>IF(AQ12="No disponible","No disponible",IF(AQ12="No varía","No varía",IF(AO12="V","Mejora",IF(AO12="R","Empeora",IF(AN12="R","Mejora","Empeora")))))</f>
        <v>No varía</v>
      </c>
      <c r="AS12" s="28" t="b">
        <f>IF($J12&gt;0,AT12&lt;&gt;"NA")</f>
        <v>1</v>
      </c>
      <c r="AT12" s="27">
        <v>0.27744099999999999</v>
      </c>
      <c r="AU12" s="18">
        <f>$K12</f>
        <v>0.33895047704390913</v>
      </c>
      <c r="AV12" s="18">
        <f>IF(AT12="NA","NA",IF(AT12="ND",0,IF(OR(AT12="Sin dato",ISBLANK(AU12)),"Sin dato",IF(AU12=0,((AW12-AT12)/AW12)*(POWER(-1,$H12)),IF(AU12&lt;0,1+(((AT12-AU12)*(POWER(-1,$H12)))/AU12),1-(((AT12-AU12)*(POWER(-1,$H12)))/AU12))))))</f>
        <v>0.81852960473650271</v>
      </c>
      <c r="AW12" s="20">
        <v>0.06</v>
      </c>
      <c r="AX12" s="18">
        <f>IF(AV12="NA","NA",IF(AV12="Sin dato","Sin dato",1-AV12))</f>
        <v>0.18147039526349729</v>
      </c>
      <c r="AY12" s="19">
        <f>IF(ISBLANK(AU12),"Sin meta",IF(AT12="NA","NA",IF(AX12&lt;=0,$J12,IF(AND(AX12&lt;=AW12,AX12&gt;0),($J12*(1-(AX12/AW12))),0))))</f>
        <v>0</v>
      </c>
      <c r="AZ12" s="19" t="str">
        <f>IF(AH12="NA","No",IF(AH12="Sin dato","No",IF(AM12=$J12,"V",IF(AM12=0,"R","A"))))</f>
        <v>R</v>
      </c>
      <c r="BA12" s="20" t="str">
        <f>IF(AT12="NA","No",IF(AT12="Sin dato","No",IF(AY12=$J12,"V",IF(AY12=0,"R","A"))))</f>
        <v>R</v>
      </c>
      <c r="BB12" s="18" t="str">
        <f>IF(AZ12="No","No disponible",IF(BA12="No","No disponible",CONCATENATE(AZ12,"-",BA12)))</f>
        <v>R-R</v>
      </c>
      <c r="BC12" s="18" t="str">
        <f>IF(BB12="No disponible","No disponible",IF(BA12=AZ12,"No varía",BB12))</f>
        <v>No varía</v>
      </c>
      <c r="BD12" s="18" t="str">
        <f>IF(BC12="No disponible","No disponible",IF(BC12="No varía","No varía",IF(BA12="V","Mejora",IF(BA12="R","Empeora",IF(AZ12="R","Mejora","Empeora")))))</f>
        <v>No varía</v>
      </c>
      <c r="BE12" s="28" t="b">
        <f>IF($J12&gt;0,BF12&lt;&gt;"NA")</f>
        <v>1</v>
      </c>
      <c r="BF12" s="27">
        <v>0.28550000000000003</v>
      </c>
      <c r="BG12" s="18">
        <f>$K12</f>
        <v>0.33895047704390913</v>
      </c>
      <c r="BH12" s="18">
        <f>IF(BF12="NA","NA",IF(BF12="ND",0,IF(OR(BF12="Sin dato",ISBLANK(BG12)),"Sin dato",IF(BG12=0,((BI12-BF12)/BI12)*(POWER(-1,$H12)),IF(BG12&lt;0,1+(((BF12-BG12)*(POWER(-1,$H12)))/BG12),1-(((BF12-BG12)*(POWER(-1,$H12)))/BG12))))))</f>
        <v>0.84230593946919008</v>
      </c>
      <c r="BI12" s="20">
        <v>0.06</v>
      </c>
      <c r="BJ12" s="18">
        <f>IF(BH12="NA","NA",IF(BH12="Sin dato","Sin dato",1-BH12))</f>
        <v>0.15769406053080992</v>
      </c>
      <c r="BK12" s="19">
        <f>IF(ISBLANK(BG12),"Sin meta",IF(BF12="NA","NA",IF(BJ12&lt;=0,$J12,IF(AND(BJ12&lt;=BI12,BJ12&gt;0),($J12*(1-(BJ12/BI12))),0))))</f>
        <v>0</v>
      </c>
      <c r="BL12" s="19" t="str">
        <f>IF(AT12="NA","No",IF(AT12="Sin dato","No",IF(AY12=$J12,"V",IF(AY12=0,"R","A"))))</f>
        <v>R</v>
      </c>
      <c r="BM12" s="20" t="str">
        <f>IF(BF12="NA","No",IF(BF12="Sin dato","No",IF(BK12=$J12,"V",IF(BK12=0,"R","A"))))</f>
        <v>R</v>
      </c>
      <c r="BN12" s="18" t="str">
        <f>IF(BL12="No","No disponible",IF(BM12="No","No disponible",CONCATENATE(BL12,"-",BM12)))</f>
        <v>R-R</v>
      </c>
      <c r="BO12" s="18" t="str">
        <f>IF(BN12="No disponible","No disponible",IF(BM12=BL12,"No varía",BN12))</f>
        <v>No varía</v>
      </c>
      <c r="BP12" s="18" t="str">
        <f>IF(BO12="No disponible","No disponible",IF(BO12="No varía","No varía",IF(BM12="V","Mejora",IF(BM12="R","Empeora",IF(BL12="R","Mejora","Empeora")))))</f>
        <v>No varía</v>
      </c>
      <c r="BQ12" s="28" t="b">
        <f>IF($J12&gt;0,BR12&lt;&gt;"NA")</f>
        <v>1</v>
      </c>
      <c r="BR12" s="27">
        <v>0.29399999999999998</v>
      </c>
      <c r="BS12" s="18">
        <f>$K12</f>
        <v>0.33895047704390913</v>
      </c>
      <c r="BT12" s="18">
        <f>IF(BR12="NA","NA",IF(BR12="ND",0,IF(OR(BR12="Sin dato",ISBLANK(BS12)),"Sin dato",IF(BS12=0,((BU12-BR12)/BU12)*(POWER(-1,$H12)),IF(BS12&lt;0,1+(((BR12-BS12)*(POWER(-1,$H12)))/BS12),1-(((BR12-BS12)*(POWER(-1,$H12)))/BS12))))))</f>
        <v>0.86738334922571569</v>
      </c>
      <c r="BU12" s="20">
        <v>0.06</v>
      </c>
      <c r="BV12" s="18">
        <f>IF(BT12="NA","NA",IF(BT12="Sin dato","Sin dato",1-BT12))</f>
        <v>0.13261665077428431</v>
      </c>
      <c r="BW12" s="19">
        <f>IF(ISBLANK(BS12),"Sin meta",IF(BR12="NA","NA",IF(BV12&lt;=0,$J12,IF(AND(BV12&lt;=BU12,BV12&gt;0),($J12*(1-(BV12/BU12))),0))))</f>
        <v>0</v>
      </c>
      <c r="BX12" s="19" t="str">
        <f>IF(BF12="NA","No",IF(BF12="Sin dato","No",IF(BK12=$J12,"V",IF(BK12=0,"R","A"))))</f>
        <v>R</v>
      </c>
      <c r="BY12" s="20" t="str">
        <f>IF(BR12="NA","No",IF(BR12="Sin dato","No",IF(BW12=$J12,"V",IF(BW12=0,"R","A"))))</f>
        <v>R</v>
      </c>
      <c r="BZ12" s="18" t="str">
        <f>IF(BX12="No","No disponible",IF(BY12="No","No disponible",CONCATENATE(BX12,"-",BY12)))</f>
        <v>R-R</v>
      </c>
      <c r="CA12" s="18" t="str">
        <f>IF(BZ12="No disponible","No disponible",IF(BY12=BX12,"No varía",BZ12))</f>
        <v>No varía</v>
      </c>
      <c r="CB12" s="18" t="str">
        <f>IF(CA12="No disponible","No disponible",IF(CA12="No varía","No varía",IF(BY12="V","Mejora",IF(BY12="R","Empeora",IF(BX12="R","Mejora","Empeora")))))</f>
        <v>No varía</v>
      </c>
      <c r="CC12" s="28" t="b">
        <f>IF($J12&gt;0,CD12&lt;&gt;"NA")</f>
        <v>1</v>
      </c>
      <c r="CD12" s="27">
        <v>0.29920000000000002</v>
      </c>
      <c r="CE12" s="18">
        <f>$K12</f>
        <v>0.33895047704390913</v>
      </c>
      <c r="CF12" s="18">
        <f>IF(CD12="NA","NA",IF(CD12="ND",0,IF(OR(CD12="Sin dato",ISBLANK(CE12)),"Sin dato",IF(CE12=0,((CG12-CD12)/CG12)*(POWER(-1,$H12)),IF(CE12&lt;0,1+(((CD12-CE12)*(POWER(-1,$H12)))/CE12),1-(((CD12-CE12)*(POWER(-1,$H12)))/CE12))))))</f>
        <v>0.88272482342970815</v>
      </c>
      <c r="CG12" s="20">
        <v>0.06</v>
      </c>
      <c r="CH12" s="18">
        <f>IF(CF12="NA","NA",IF(CF12="Sin dato","Sin dato",1-CF12))</f>
        <v>0.11727517657029185</v>
      </c>
      <c r="CI12" s="19">
        <f>IF(ISBLANK(CE12),"Sin meta",IF(CD12="NA","NA",IF(CH12&lt;=0,$J12,IF(AND(CH12&lt;=CG12,CH12&gt;0),($J12*(1-(CH12/CG12))),0))))</f>
        <v>0</v>
      </c>
      <c r="CJ12" s="19" t="str">
        <f>IF(BR12="NA","No",IF(BR12="Sin dato","No",IF(BW12=$J12,"V",IF(BW12=0,"R","A"))))</f>
        <v>R</v>
      </c>
      <c r="CK12" s="20" t="str">
        <f>IF(CD12="NA","No",IF(CD12="Sin dato","No",IF(CI12=$J12,"V",IF(CI12=0,"R","A"))))</f>
        <v>R</v>
      </c>
      <c r="CL12" s="18" t="str">
        <f>IF(CJ12="No","No disponible",IF(CK12="No","No disponible",CONCATENATE(CJ12,"-",CK12)))</f>
        <v>R-R</v>
      </c>
      <c r="CM12" s="18" t="str">
        <f>IF(CL12="No disponible","No disponible",IF(CK12=CJ12,"No varía",CL12))</f>
        <v>No varía</v>
      </c>
      <c r="CN12" s="18" t="str">
        <f>IF(CM12="No disponible","No disponible",IF(CM12="No varía","No varía",IF(CK12="V","Mejora",IF(CK12="R","Empeora",IF(CJ12="R","Mejora","Empeora")))))</f>
        <v>No varía</v>
      </c>
      <c r="CO12" s="28" t="b">
        <f>IF($J12&gt;0,CP12&lt;&gt;"NA")</f>
        <v>1</v>
      </c>
      <c r="CP12" s="27">
        <v>0.29199999999999998</v>
      </c>
      <c r="CQ12" s="18">
        <f>$K12</f>
        <v>0.33895047704390913</v>
      </c>
      <c r="CR12" s="18">
        <f>IF(CP12="NA","NA",IF(CP12="ND",0,IF(OR(CP12="Sin dato",ISBLANK(CQ12)),"Sin dato",IF(CQ12=0,((CS12-CP12)/CS12)*(POWER(-1,$H12)),IF(CQ12&lt;0,1+(((CP12-CQ12)*(POWER(-1,$H12)))/CQ12),1-(((CP12-CQ12)*(POWER(-1,$H12)))/CQ12))))))</f>
        <v>0.86148278222418029</v>
      </c>
      <c r="CS12" s="20">
        <v>0.06</v>
      </c>
      <c r="CT12" s="18">
        <f>IF(CR12="NA","NA",IF(CR12="Sin dato","Sin dato",1-CR12))</f>
        <v>0.13851721777581971</v>
      </c>
      <c r="CU12" s="19">
        <f>IF(ISBLANK(CQ12),"Sin meta",IF(CP12="NA","NA",IF(CT12&lt;=0,$J12,IF(AND(CT12&lt;=CS12,CT12&gt;0),($J12*(1-(CT12/CS12))),0))))</f>
        <v>0</v>
      </c>
      <c r="CV12" s="19" t="str">
        <f>IF(CD12="NA","No",IF(CD12="Sin dato","No",IF(CI12=$J12,"V",IF(CI12=0,"R","A"))))</f>
        <v>R</v>
      </c>
      <c r="CW12" s="20" t="str">
        <f>IF(CP12="NA","No",IF(CP12="Sin dato","No",IF(CU12=$J12,"V",IF(CU12=0,"R","A"))))</f>
        <v>R</v>
      </c>
      <c r="CX12" s="18" t="str">
        <f>IF(CV12="No","No disponible",IF(CW12="No","No disponible",CONCATENATE(CV12,"-",CW12)))</f>
        <v>R-R</v>
      </c>
      <c r="CY12" s="18" t="str">
        <f>IF(CX12="No disponible","No disponible",IF(CW12=CV12,"No varía",CX12))</f>
        <v>No varía</v>
      </c>
      <c r="CZ12" s="18" t="str">
        <f>IF(CY12="No disponible","No disponible",IF(CY12="No varía","No varía",IF(CW12="V","Mejora",IF(CW12="R","Empeora",IF(CV12="R","Mejora","Empeora")))))</f>
        <v>No varía</v>
      </c>
      <c r="DA12" s="28" t="b">
        <f>IF($J12&gt;0,DB12&lt;&gt;"NA")</f>
        <v>1</v>
      </c>
      <c r="DB12" s="27">
        <v>0.30130000000000001</v>
      </c>
      <c r="DC12" s="18">
        <f>$K12</f>
        <v>0.33895047704390913</v>
      </c>
      <c r="DD12" s="18">
        <f>IF(DB12="NA","NA",IF(DB12="ND",0,IF(OR(DB12="Sin dato",ISBLANK(DC12)),"Sin dato",IF(DC12=0,((DE12-DB12)/DE12)*(POWER(-1,$H12)),IF(DC12&lt;0,1+(((DB12-DC12)*(POWER(-1,$H12)))/DC12),1-(((DB12-DC12)*(POWER(-1,$H12)))/DC12))))))</f>
        <v>0.88892041878132033</v>
      </c>
      <c r="DE12" s="20">
        <v>0.06</v>
      </c>
      <c r="DF12" s="18">
        <f>IF(DD12="NA","NA",IF(DD12="Sin dato","Sin dato",1-DD12))</f>
        <v>0.11107958121867967</v>
      </c>
      <c r="DG12" s="19">
        <f>IF(ISBLANK(DC12),"Sin meta",IF(DB12="NA","NA",IF(DF12&lt;=0,$J12,IF(AND(DF12&lt;=DE12,DF12&gt;0),($J12*(1-(DF12/DE12))),0))))</f>
        <v>0</v>
      </c>
      <c r="DH12" s="19" t="str">
        <f>IF(CP12="NA","No",IF(CP12="Sin dato","No",IF(CU12=$J12,"V",IF(CU12=0,"R","A"))))</f>
        <v>R</v>
      </c>
      <c r="DI12" s="20" t="str">
        <f>IF(DB12="NA","No",IF(DB12="Sin dato","No",IF(DG12=$J12,"V",IF(DG12=0,"R","A"))))</f>
        <v>R</v>
      </c>
      <c r="DJ12" s="18" t="str">
        <f>IF(DH12="No","No disponible",IF(DI12="No","No disponible",CONCATENATE(DH12,"-",DI12)))</f>
        <v>R-R</v>
      </c>
      <c r="DK12" s="18" t="str">
        <f>IF(DJ12="No disponible","No disponible",IF(DI12=DH12,"No varía",DJ12))</f>
        <v>No varía</v>
      </c>
      <c r="DL12" s="18" t="str">
        <f>IF(DK12="No disponible","No disponible",IF(DK12="No varía","No varía",IF(DI12="V","Mejora",IF(DI12="R","Empeora",IF(DH12="R","Mejora","Empeora")))))</f>
        <v>No varía</v>
      </c>
      <c r="DM12" s="28" t="b">
        <f>IF($J12&gt;0,DN12&lt;&gt;"NA")</f>
        <v>1</v>
      </c>
      <c r="DN12" s="27" t="s">
        <v>28</v>
      </c>
      <c r="DO12" s="18">
        <f>$K12</f>
        <v>0.33895047704390913</v>
      </c>
      <c r="DP12" s="18" t="str">
        <f>IF(DN12="NA","NA",IF(DN12="ND",0,IF(OR(DN12="Sin dato",ISBLANK(DO12)),"Sin dato",IF(DO12=0,((DQ12-DN12)/DQ12)*(POWER(-1,$H12)),IF(DO12&lt;0,1+(((DN12-DO12)*(POWER(-1,$H12)))/DO12),1-(((DN12-DO12)*(POWER(-1,$H12)))/DO12))))))</f>
        <v>Sin dato</v>
      </c>
      <c r="DQ12" s="20">
        <v>0.06</v>
      </c>
      <c r="DR12" s="18" t="str">
        <f>IF(DP12="NA","NA",IF(DP12="Sin dato","Sin dato",1-DP12))</f>
        <v>Sin dato</v>
      </c>
      <c r="DS12" s="19">
        <f>IF(ISBLANK(DO12),"Sin meta",IF(DN12="NA","NA",IF(DR12&lt;=0,$J12,IF(AND(DR12&lt;=DQ12,DR12&gt;0),($J12*(1-(DR12/DQ12))),0))))</f>
        <v>0</v>
      </c>
      <c r="DT12" s="19" t="str">
        <f>IF(DB12="NA","No",IF(DB12="Sin dato","No",IF(DG12=$J12,"V",IF(DG12=0,"R","A"))))</f>
        <v>R</v>
      </c>
      <c r="DU12" s="20" t="str">
        <f>IF(DN12="NA","No",IF(DN12="Sin dato","No",IF(DS12=$J12,"V",IF(DS12=0,"R","A"))))</f>
        <v>No</v>
      </c>
      <c r="DV12" s="18" t="str">
        <f>IF(DT12="No","No disponible",IF(DU12="No","No disponible",CONCATENATE(DT12,"-",DU12)))</f>
        <v>No disponible</v>
      </c>
      <c r="DW12" s="18" t="str">
        <f>IF(DV12="No disponible","No disponible",IF(DU12=DT12,"No varía",DV12))</f>
        <v>No disponible</v>
      </c>
      <c r="DX12" s="18" t="str">
        <f>IF(DW12="No disponible","No disponible",IF(DW12="No varía","No varía",IF(DU12="V","Mejora",IF(DU12="R","Empeora",IF(DT12="R","Mejora","Empeora")))))</f>
        <v>No disponible</v>
      </c>
      <c r="DY12" s="28" t="b">
        <f>IF($J12&gt;0,DZ12&lt;&gt;"NA")</f>
        <v>1</v>
      </c>
      <c r="DZ12" s="27" t="s">
        <v>28</v>
      </c>
      <c r="EA12" s="18">
        <f>$K12</f>
        <v>0.33895047704390913</v>
      </c>
      <c r="EB12" s="18" t="str">
        <f>IF(DZ12="NA","NA",IF(DZ12="ND",0,IF(OR(DZ12="Sin dato",ISBLANK(EA12)),"Sin dato",IF(EA12=0,((EC12-DZ12)/EC12)*(POWER(-1,$H12)),IF(EA12&lt;0,1+(((DZ12-EA12)*(POWER(-1,$H12)))/EA12),1-(((DZ12-EA12)*(POWER(-1,$H12)))/EA12))))))</f>
        <v>Sin dato</v>
      </c>
      <c r="EC12" s="20">
        <v>0.06</v>
      </c>
      <c r="ED12" s="18" t="str">
        <f>IF(EB12="NA","NA",IF(EB12="Sin dato","Sin dato",1-EB12))</f>
        <v>Sin dato</v>
      </c>
      <c r="EE12" s="19">
        <f>IF(ISBLANK(EA12),"Sin meta",IF(DZ12="NA","NA",IF(ED12&lt;=0,$J12,IF(AND(ED12&lt;=EC12,ED12&gt;0),($J12*(1-(ED12/EC12))),0))))</f>
        <v>0</v>
      </c>
      <c r="EF12" s="19" t="str">
        <f>IF(DN12="NA","No",IF(DN12="Sin dato","No",IF(DS12=$J12,"V",IF(DS12=0,"R","A"))))</f>
        <v>No</v>
      </c>
      <c r="EG12" s="20" t="str">
        <f>IF(DZ12="NA","No",IF(DZ12="Sin dato","No",IF(EE12=$J12,"V",IF(EE12=0,"R","A"))))</f>
        <v>No</v>
      </c>
      <c r="EH12" s="18" t="str">
        <f>IF(EF12="No","No disponible",IF(EG12="No","No disponible",CONCATENATE(EF12,"-",EG12)))</f>
        <v>No disponible</v>
      </c>
      <c r="EI12" s="18" t="str">
        <f>IF(EH12="No disponible","No disponible",IF(EG12=EF12,"No varía",EH12))</f>
        <v>No disponible</v>
      </c>
      <c r="EJ12" s="18" t="str">
        <f>IF(EI12="No disponible","No disponible",IF(EI12="No varía","No varía",IF(EG12="V","Mejora",IF(EG12="R","Empeora",IF(EF12="R","Mejora","Empeora")))))</f>
        <v>No disponible</v>
      </c>
      <c r="EK12" s="28" t="b">
        <f>IF($J12&gt;0,EL12&lt;&gt;"NA")</f>
        <v>1</v>
      </c>
      <c r="EL12" s="27" t="s">
        <v>28</v>
      </c>
      <c r="EM12" s="18">
        <f>$K12</f>
        <v>0.33895047704390913</v>
      </c>
      <c r="EN12" s="18" t="str">
        <f>IF(EL12="NA","NA",IF(EL12="ND",0,IF(OR(EL12="Sin dato",ISBLANK(EM12)),"Sin dato",IF(EM12=0,((EO12-EL12)/EO12)*(POWER(-1,$H12)),IF(EM12&lt;0,1+(((EL12-EM12)*(POWER(-1,$H12)))/EM12),1-(((EL12-EM12)*(POWER(-1,$H12)))/EM12))))))</f>
        <v>Sin dato</v>
      </c>
      <c r="EO12" s="20">
        <v>0.06</v>
      </c>
      <c r="EP12" s="18" t="str">
        <f>IF(EN12="NA","NA",IF(EN12="Sin dato","Sin dato",1-EN12))</f>
        <v>Sin dato</v>
      </c>
      <c r="EQ12" s="19">
        <f>IF(ISBLANK(EM12),"Sin meta",IF(EL12="NA","NA",IF(EP12&lt;=0,$J12,IF(AND(EP12&lt;=EO12,EP12&gt;0),($J12*(1-(EP12/EO12))),0))))</f>
        <v>0</v>
      </c>
      <c r="ER12" s="19" t="str">
        <f>IF(DZ12="NA","No",IF(DZ12="Sin dato","No",IF(EE12=$J12,"V",IF(EE12=0,"R","A"))))</f>
        <v>No</v>
      </c>
      <c r="ES12" s="20" t="str">
        <f>IF(EL12="NA","No",IF(EL12="Sin dato","No",IF(EQ12=$J12,"V",IF(EQ12=0,"R","A"))))</f>
        <v>No</v>
      </c>
      <c r="ET12" s="18" t="str">
        <f>IF(ER12="No","No disponible",IF(ES12="No","No disponible",CONCATENATE(ER12,"-",ES12)))</f>
        <v>No disponible</v>
      </c>
      <c r="EU12" s="18" t="str">
        <f>IF(ET12="No disponible","No disponible",IF(ES12=ER12,"No varía",ET12))</f>
        <v>No disponible</v>
      </c>
      <c r="EV12" s="18" t="str">
        <f>IF(EU12="No disponible","No disponible",IF(EU12="No varía","No varía",IF(ES12="V","Mejora",IF(ES12="R","Empeora",IF(ER12="R","Mejora","Empeora")))))</f>
        <v>No disponible</v>
      </c>
      <c r="EW12" s="20"/>
      <c r="EX12" s="25" t="b">
        <f>IF(EL12="NA","NA",IF(EL12="ND","GC0",IF(EL12="Sin dato",IF(DZ12="NA","NA",IF(DZ12="ND","GC0",IF(DZ12="Sin dato",IF(DN12="NA","NA",IF(DN12="ND","GC0",IF(DN12="Sin dato",IF(DB12="NA","NA",IF(DB12="ND","GC0",IF(DB12="Sin dato",IF(CP12="NA","NA",IF(CP12="ND","GC0",IF(CP12="Sin dato",IF(CD12="NA","NA",IF(CD12="ND","GC0",IF(CD12="Sin dato",IF(BR12="NA","NA",IF(BR12="ND","GC0",IF(BR12="Sin dato",IF(BF12="NA","NA",IF(BF12="ND","GC0",IF(BF12="Sin dato",IF(AT12="NA","NA",IF(AT12="ND","GC0",IF(AT12="Sin dato",IF(AH12="NA","NA",IF(AH12="ND","GC0",IF(AH12="Sin dato",IF(V12="NA","No evaluable",IF(V12="Sin dato", IF(N12="Sin dato", IF(($B$58-$B$71)&gt;($I12),"GC0",  "No evaluable"))))))))))))))))))))))))))))))))))</f>
        <v>0</v>
      </c>
      <c r="EZ12" s="2">
        <f>IF(EX12="GC0",0,IF(EX12=FALSE,IF(EL12="Sin dato",IF(DZ12="Sin dato",IF(DN12="Sin dato",IF(DB12="Sin dato",IF(CP12="Sin dato",IF(CD12="Sin dato",IF(BR12="Sin dato",IF(BF12="Sin dato",IF(AT12="Sin dato",IF(AH12="Sin dato",IF(V12="Sin dato",IF(N12="Sin dato",0,S12),AA12),AM12),AY12),BK12),BW12),CI12),CU12),DG12),DS12),EE12),EQ12)))</f>
        <v>0</v>
      </c>
      <c r="FE12" s="24">
        <f>IF(EZ12=FALSE,0,IF(EZ12="GC0",0,EZ12))</f>
        <v>0</v>
      </c>
      <c r="FH12" s="23" t="b">
        <f>IF($J12&gt;0,FI12&lt;&gt;"NA")</f>
        <v>1</v>
      </c>
      <c r="FI12" s="38">
        <f>IF(EL12="Sin dato",IF(DZ12="Sin dato",IF(DN12="Sin dato",IF(DB12="Sin dato",IF(CP12="Sin dato",IF(CD12="Sin dato",IF(BR12="Sin dato",IF(BF12="Sin dato",IF(AT12="Sin dato",IF(AH12="Sin dato",IF(V12="Sin dato",IF(N12="Sin dato","Sin dato",N12),V12),AH12),AT12),BF12),BR12),CD12),CP12),DB12),DN12),DZ12),EL12)</f>
        <v>0.30130000000000001</v>
      </c>
      <c r="FJ12" s="18">
        <f>IF(FI12="NA",$K12,IF(FI12="Sin dato",$K12,IF(FK12="Diciembre",$EM12,IF(FK12="Noviembre",$EA12,IF(FK12="Octubre",$DO12,IF(FK12="Septiembre",$DC12,IF(FK12="Agosto",$CQ12,IF(FK12="Julio",$CE12,IF(FK12="Junio",$BS12,IF(FK12="Mayo",$BG12,IF(FK12="Abril",$AU12,IF(FK12="Marzo",$AI12,IF(FK12="Febrero",$W12,IF(FK12="Enero",$O12,$K12))))))))))))))</f>
        <v>0.33895047704390913</v>
      </c>
      <c r="FK12" s="18" t="str">
        <f>IF(FI12="NA","NA",IF(EL12="Sin dato",IF(DZ12="Sin dato",IF(DN12="Sin dato",IF(DB12="Sin dato",IF(CP12="Sin dato",IF(CD12="Sin dato",IF(BR12="Sin dato",IF(BF12="Sin dato",IF(AT12="Sin dato",IF(AH12="Sin dato",IF(V12="Sin dato",IF(N12="Sin dato","Sin dato","Enero"),"Febrero"),"Marzo"),"Abril"),"Mayo"),"Junio"),"Julio"),"Agosto"),"Septiembre"),"Octubre"),"Noviembre"),"Diciembre"))</f>
        <v>Septiembre</v>
      </c>
      <c r="FL12" s="18">
        <f>IF(FI12="NA","NA",IF(FI12="ND",0,IF(OR(FI12="Sin dato",ISBLANK(FJ12)),"Sin dato",IF(FJ12=0,((FM12-FI12)/FM12)*(POWER(-1, $H12)),IF(FJ12&lt;0,1+(((FI12-FJ12)*(POWER(-1, $H12)))/FJ12),1-(((FI12-FJ12)*(POWER(-1, $H12)))/FJ12))))))</f>
        <v>0.88892041878132033</v>
      </c>
      <c r="FM12" s="20">
        <f>$EO12</f>
        <v>0.06</v>
      </c>
      <c r="FN12" s="18">
        <f>IF(FL12="NA","NA",IF(FL12="Sin dato","Sin dato",1-FL12))</f>
        <v>0.11107958121867967</v>
      </c>
      <c r="FO12" s="19">
        <f>IF(ISBLANK(FJ12),"Sin meta",IF(FI12="NA","NA",IF(FN12&lt;=0,$J12,IF(AND(FN12&lt;=FM12,FN12&gt;0),($J12*(1-(FN12/FM12))),0))))</f>
        <v>0</v>
      </c>
      <c r="FP12" s="18"/>
    </row>
    <row r="13" spans="1:172" ht="45" customHeight="1" x14ac:dyDescent="0.25">
      <c r="A13" s="56"/>
      <c r="B13" s="66"/>
      <c r="C13" s="67" t="s">
        <v>121</v>
      </c>
      <c r="D13" s="46" t="s">
        <v>120</v>
      </c>
      <c r="E13" s="34" t="s">
        <v>119</v>
      </c>
      <c r="F13" s="64" t="s">
        <v>34</v>
      </c>
      <c r="G13" s="33" t="s">
        <v>49</v>
      </c>
      <c r="H13" s="32">
        <v>1</v>
      </c>
      <c r="I13" s="32">
        <v>8</v>
      </c>
      <c r="J13" s="31">
        <v>0.4</v>
      </c>
      <c r="K13" s="18">
        <v>0.95</v>
      </c>
      <c r="L13" s="28">
        <f>IF(N13&lt;&gt;"NA",IF(N13&lt;&gt;"Sin dato",1,0),0)</f>
        <v>1</v>
      </c>
      <c r="M13" s="28" t="b">
        <f>IF($J13&gt;0,N13&lt;&gt;"NA")</f>
        <v>1</v>
      </c>
      <c r="N13" s="27">
        <v>1</v>
      </c>
      <c r="O13" s="18">
        <f>$K13</f>
        <v>0.95</v>
      </c>
      <c r="P13" s="18">
        <f>IF(N13="NA","NA",IF(N13="ND",0,IF(OR(N13="Sin dato",ISBLANK(O13)),"Sin dato",IF(O13=0,((Q13-N13)/Q13)*(POWER(-1, H13)),IF(O13&lt;0,1+(((N13-O13)*(POWER(-1, H13)))/O13),1-(((N13-O13)*(POWER(-1, H13)))/O13))))))</f>
        <v>1.0526315789473686</v>
      </c>
      <c r="Q13" s="20">
        <v>0</v>
      </c>
      <c r="R13" s="18">
        <f>IF(P13="NA","NA",IF(P13="Sin dato","Sin dato",1-P13))</f>
        <v>-5.2631578947368585E-2</v>
      </c>
      <c r="S13" s="19">
        <f>IF(ISBLANK(O13),"Sin meta",IF(N13="NA","NA",IF(R13&lt;=0,J13,IF(AND(R13&lt;=Q13,R13&gt;0),(J13*(1-(R13/Q13))),0))))</f>
        <v>0.4</v>
      </c>
      <c r="T13" s="20" t="str">
        <f>IF(N13="NA","No",IF(N13="Sin dato","No",IF(S13=$J13,"V",IF(S13=0,"R","A"))))</f>
        <v>V</v>
      </c>
      <c r="U13" s="28" t="b">
        <f>IF($J13&gt;0,V13&lt;&gt;"NA")</f>
        <v>1</v>
      </c>
      <c r="V13" s="27">
        <v>1</v>
      </c>
      <c r="W13" s="18">
        <f>$K13</f>
        <v>0.95</v>
      </c>
      <c r="X13" s="18">
        <f>IF(V13="NA","NA",IF(V13="ND",0,IF(OR(V13="Sin dato",ISBLANK(W13)),"Sin dato",IF(W13=0,((Y13-V13)/Y13)*(POWER(-1,$H13)),IF(W13&lt;0,1+(((V13-W13)*(POWER(-1,$H13)))/W13),1-(((V13-W13)*(POWER(-1,$H13)))/W13))))))</f>
        <v>1.0526315789473686</v>
      </c>
      <c r="Y13" s="20">
        <v>0</v>
      </c>
      <c r="Z13" s="18">
        <f>IF(X13="NA","NA",IF(X13="Sin dato","Sin dato",1-X13))</f>
        <v>-5.2631578947368585E-2</v>
      </c>
      <c r="AA13" s="19">
        <f>IF(ISBLANK(W13),"Sin meta",IF(V13="NA","NA",IF(Z13&lt;=0,$J13,IF(AND(Z13&lt;=Y13,Z13&gt;0),($J13*(1-(Z13/Y13))),0))))</f>
        <v>0.4</v>
      </c>
      <c r="AB13" s="19" t="str">
        <f>IF(N13="NA","No",IF(N13="Sin dato","No",IF(S13=$J13,"V",IF(S13=0,"R","A"))))</f>
        <v>V</v>
      </c>
      <c r="AC13" s="20" t="str">
        <f>IF(V13="NA","No",IF(V13="Sin dato","No",IF(AA13=$J13,"V",IF(AA13=0,"R","A"))))</f>
        <v>V</v>
      </c>
      <c r="AD13" s="18" t="str">
        <f>IF(AB13="No","No disponible",IF(AC13="No","No disponible",CONCATENATE(AB13,"-",AC13)))</f>
        <v>V-V</v>
      </c>
      <c r="AE13" s="18" t="str">
        <f>IF(AD13="No disponible","No disponible",IF(AC13=AB13,"No varía",AD13))</f>
        <v>No varía</v>
      </c>
      <c r="AF13" s="18" t="str">
        <f>IF(AE13="No disponible","No disponible",IF(AE13="No varía","No varía",IF(AC13="V","Mejora",IF(AC13="R","Empeora",IF(AB13="R","Mejora","Empeora")))))</f>
        <v>No varía</v>
      </c>
      <c r="AG13" s="28" t="b">
        <f>IF($J13&gt;0,AH13&lt;&gt;"NA")</f>
        <v>1</v>
      </c>
      <c r="AH13" s="27">
        <v>1</v>
      </c>
      <c r="AI13" s="18">
        <f>$K13</f>
        <v>0.95</v>
      </c>
      <c r="AJ13" s="18">
        <f>IF(AH13="NA","NA",IF(AH13="ND",0,IF(OR(AH13="Sin dato",ISBLANK(AI13)),"Sin dato",IF(AI13=0,((AK13-AH13)/AK13)*(POWER(-1,$H13)),IF(AI13&lt;0,1+(((AH13-AI13)*(POWER(-1,$H13)))/AI13),1-(((AH13-AI13)*(POWER(-1,$H13)))/AI13))))))</f>
        <v>1.0526315789473686</v>
      </c>
      <c r="AK13" s="20">
        <v>0</v>
      </c>
      <c r="AL13" s="18">
        <f>IF(AJ13="NA","NA",IF(AJ13="Sin dato","Sin dato",1-AJ13))</f>
        <v>-5.2631578947368585E-2</v>
      </c>
      <c r="AM13" s="19">
        <f>IF(ISBLANK(AI13),"Sin meta",IF(AH13="NA","NA",IF(AL13&lt;=0,$J13,IF(AND(AL13&lt;=AK13,AL13&gt;0),($J13*(1-(AL13/AK13))),0))))</f>
        <v>0.4</v>
      </c>
      <c r="AN13" s="19" t="str">
        <f>IF(V13="NA","No",IF(V13="Sin dato","No",IF(AA13=$J13,"V",IF(AA13=0,"R","A"))))</f>
        <v>V</v>
      </c>
      <c r="AO13" s="20" t="str">
        <f>IF(AH13="NA","No",IF(AH13="Sin dato","No",IF(AM13=$J13,"V",IF(AM13=0,"R","A"))))</f>
        <v>V</v>
      </c>
      <c r="AP13" s="18" t="str">
        <f>IF(AN13="No","No disponible",IF(AO13="No","No disponible",CONCATENATE(AN13,"-",AO13)))</f>
        <v>V-V</v>
      </c>
      <c r="AQ13" s="18" t="str">
        <f>IF(AP13="No disponible","No disponible",IF(AO13=AN13,"No varía",AP13))</f>
        <v>No varía</v>
      </c>
      <c r="AR13" s="18" t="str">
        <f>IF(AQ13="No disponible","No disponible",IF(AQ13="No varía","No varía",IF(AO13="V","Mejora",IF(AO13="R","Empeora",IF(AN13="R","Mejora","Empeora")))))</f>
        <v>No varía</v>
      </c>
      <c r="AS13" s="28" t="b">
        <f>IF($J13&gt;0,AT13&lt;&gt;"NA")</f>
        <v>1</v>
      </c>
      <c r="AT13" s="27">
        <v>1</v>
      </c>
      <c r="AU13" s="18">
        <f>$K13</f>
        <v>0.95</v>
      </c>
      <c r="AV13" s="18">
        <f>IF(AT13="NA","NA",IF(AT13="ND",0,IF(OR(AT13="Sin dato",ISBLANK(AU13)),"Sin dato",IF(AU13=0,((AW13-AT13)/AW13)*(POWER(-1,$H13)),IF(AU13&lt;0,1+(((AT13-AU13)*(POWER(-1,$H13)))/AU13),1-(((AT13-AU13)*(POWER(-1,$H13)))/AU13))))))</f>
        <v>1.0526315789473686</v>
      </c>
      <c r="AW13" s="20">
        <v>0</v>
      </c>
      <c r="AX13" s="18">
        <f>IF(AV13="NA","NA",IF(AV13="Sin dato","Sin dato",1-AV13))</f>
        <v>-5.2631578947368585E-2</v>
      </c>
      <c r="AY13" s="19">
        <f>IF(ISBLANK(AU13),"Sin meta",IF(AT13="NA","NA",IF(AX13&lt;=0,$J13,IF(AND(AX13&lt;=AW13,AX13&gt;0),($J13*(1-(AX13/AW13))),0))))</f>
        <v>0.4</v>
      </c>
      <c r="AZ13" s="19" t="str">
        <f>IF(AH13="NA","No",IF(AH13="Sin dato","No",IF(AM13=$J13,"V",IF(AM13=0,"R","A"))))</f>
        <v>V</v>
      </c>
      <c r="BA13" s="20" t="str">
        <f>IF(AT13="NA","No",IF(AT13="Sin dato","No",IF(AY13=$J13,"V",IF(AY13=0,"R","A"))))</f>
        <v>V</v>
      </c>
      <c r="BB13" s="18" t="str">
        <f>IF(AZ13="No","No disponible",IF(BA13="No","No disponible",CONCATENATE(AZ13,"-",BA13)))</f>
        <v>V-V</v>
      </c>
      <c r="BC13" s="18" t="str">
        <f>IF(BB13="No disponible","No disponible",IF(BA13=AZ13,"No varía",BB13))</f>
        <v>No varía</v>
      </c>
      <c r="BD13" s="18" t="str">
        <f>IF(BC13="No disponible","No disponible",IF(BC13="No varía","No varía",IF(BA13="V","Mejora",IF(BA13="R","Empeora",IF(AZ13="R","Mejora","Empeora")))))</f>
        <v>No varía</v>
      </c>
      <c r="BE13" s="28" t="b">
        <f>IF($J13&gt;0,BF13&lt;&gt;"NA")</f>
        <v>1</v>
      </c>
      <c r="BF13" s="27">
        <v>1</v>
      </c>
      <c r="BG13" s="18">
        <f>$K13</f>
        <v>0.95</v>
      </c>
      <c r="BH13" s="18">
        <f>IF(BF13="NA","NA",IF(BF13="ND",0,IF(OR(BF13="Sin dato",ISBLANK(BG13)),"Sin dato",IF(BG13=0,((BI13-BF13)/BI13)*(POWER(-1,$H13)),IF(BG13&lt;0,1+(((BF13-BG13)*(POWER(-1,$H13)))/BG13),1-(((BF13-BG13)*(POWER(-1,$H13)))/BG13))))))</f>
        <v>1.0526315789473686</v>
      </c>
      <c r="BI13" s="20">
        <v>0</v>
      </c>
      <c r="BJ13" s="18">
        <f>IF(BH13="NA","NA",IF(BH13="Sin dato","Sin dato",1-BH13))</f>
        <v>-5.2631578947368585E-2</v>
      </c>
      <c r="BK13" s="19">
        <f>IF(ISBLANK(BG13),"Sin meta",IF(BF13="NA","NA",IF(BJ13&lt;=0,$J13,IF(AND(BJ13&lt;=BI13,BJ13&gt;0),($J13*(1-(BJ13/BI13))),0))))</f>
        <v>0.4</v>
      </c>
      <c r="BL13" s="19" t="str">
        <f>IF(AT13="NA","No",IF(AT13="Sin dato","No",IF(AY13=$J13,"V",IF(AY13=0,"R","A"))))</f>
        <v>V</v>
      </c>
      <c r="BM13" s="20" t="str">
        <f>IF(BF13="NA","No",IF(BF13="Sin dato","No",IF(BK13=$J13,"V",IF(BK13=0,"R","A"))))</f>
        <v>V</v>
      </c>
      <c r="BN13" s="18" t="str">
        <f>IF(BL13="No","No disponible",IF(BM13="No","No disponible",CONCATENATE(BL13,"-",BM13)))</f>
        <v>V-V</v>
      </c>
      <c r="BO13" s="18" t="str">
        <f>IF(BN13="No disponible","No disponible",IF(BM13=BL13,"No varía",BN13))</f>
        <v>No varía</v>
      </c>
      <c r="BP13" s="18" t="str">
        <f>IF(BO13="No disponible","No disponible",IF(BO13="No varía","No varía",IF(BM13="V","Mejora",IF(BM13="R","Empeora",IF(BL13="R","Mejora","Empeora")))))</f>
        <v>No varía</v>
      </c>
      <c r="BQ13" s="28" t="b">
        <f>IF($J13&gt;0,BR13&lt;&gt;"NA")</f>
        <v>1</v>
      </c>
      <c r="BR13" s="27">
        <v>1</v>
      </c>
      <c r="BS13" s="18">
        <f>$K13</f>
        <v>0.95</v>
      </c>
      <c r="BT13" s="18">
        <f>IF(BR13="NA","NA",IF(BR13="ND",0,IF(OR(BR13="Sin dato",ISBLANK(BS13)),"Sin dato",IF(BS13=0,((BU13-BR13)/BU13)*(POWER(-1,$H13)),IF(BS13&lt;0,1+(((BR13-BS13)*(POWER(-1,$H13)))/BS13),1-(((BR13-BS13)*(POWER(-1,$H13)))/BS13))))))</f>
        <v>1.0526315789473686</v>
      </c>
      <c r="BU13" s="20">
        <v>0</v>
      </c>
      <c r="BV13" s="18">
        <f>IF(BT13="NA","NA",IF(BT13="Sin dato","Sin dato",1-BT13))</f>
        <v>-5.2631578947368585E-2</v>
      </c>
      <c r="BW13" s="19">
        <f>IF(ISBLANK(BS13),"Sin meta",IF(BR13="NA","NA",IF(BV13&lt;=0,$J13,IF(AND(BV13&lt;=BU13,BV13&gt;0),($J13*(1-(BV13/BU13))),0))))</f>
        <v>0.4</v>
      </c>
      <c r="BX13" s="19" t="str">
        <f>IF(BF13="NA","No",IF(BF13="Sin dato","No",IF(BK13=$J13,"V",IF(BK13=0,"R","A"))))</f>
        <v>V</v>
      </c>
      <c r="BY13" s="20" t="str">
        <f>IF(BR13="NA","No",IF(BR13="Sin dato","No",IF(BW13=$J13,"V",IF(BW13=0,"R","A"))))</f>
        <v>V</v>
      </c>
      <c r="BZ13" s="18" t="str">
        <f>IF(BX13="No","No disponible",IF(BY13="No","No disponible",CONCATENATE(BX13,"-",BY13)))</f>
        <v>V-V</v>
      </c>
      <c r="CA13" s="18" t="str">
        <f>IF(BZ13="No disponible","No disponible",IF(BY13=BX13,"No varía",BZ13))</f>
        <v>No varía</v>
      </c>
      <c r="CB13" s="18" t="str">
        <f>IF(CA13="No disponible","No disponible",IF(CA13="No varía","No varía",IF(BY13="V","Mejora",IF(BY13="R","Empeora",IF(BX13="R","Mejora","Empeora")))))</f>
        <v>No varía</v>
      </c>
      <c r="CC13" s="28" t="b">
        <f>IF($J13&gt;0,CD13&lt;&gt;"NA")</f>
        <v>1</v>
      </c>
      <c r="CD13" s="27">
        <v>1</v>
      </c>
      <c r="CE13" s="18">
        <f>$K13</f>
        <v>0.95</v>
      </c>
      <c r="CF13" s="18">
        <f>IF(CD13="NA","NA",IF(CD13="ND",0,IF(OR(CD13="Sin dato",ISBLANK(CE13)),"Sin dato",IF(CE13=0,((CG13-CD13)/CG13)*(POWER(-1,$H13)),IF(CE13&lt;0,1+(((CD13-CE13)*(POWER(-1,$H13)))/CE13),1-(((CD13-CE13)*(POWER(-1,$H13)))/CE13))))))</f>
        <v>1.0526315789473686</v>
      </c>
      <c r="CG13" s="20">
        <v>0</v>
      </c>
      <c r="CH13" s="18">
        <f>IF(CF13="NA","NA",IF(CF13="Sin dato","Sin dato",1-CF13))</f>
        <v>-5.2631578947368585E-2</v>
      </c>
      <c r="CI13" s="19">
        <f>IF(ISBLANK(CE13),"Sin meta",IF(CD13="NA","NA",IF(CH13&lt;=0,$J13,IF(AND(CH13&lt;=CG13,CH13&gt;0),($J13*(1-(CH13/CG13))),0))))</f>
        <v>0.4</v>
      </c>
      <c r="CJ13" s="19" t="str">
        <f>IF(BR13="NA","No",IF(BR13="Sin dato","No",IF(BW13=$J13,"V",IF(BW13=0,"R","A"))))</f>
        <v>V</v>
      </c>
      <c r="CK13" s="20" t="str">
        <f>IF(CD13="NA","No",IF(CD13="Sin dato","No",IF(CI13=$J13,"V",IF(CI13=0,"R","A"))))</f>
        <v>V</v>
      </c>
      <c r="CL13" s="18" t="str">
        <f>IF(CJ13="No","No disponible",IF(CK13="No","No disponible",CONCATENATE(CJ13,"-",CK13)))</f>
        <v>V-V</v>
      </c>
      <c r="CM13" s="18" t="str">
        <f>IF(CL13="No disponible","No disponible",IF(CK13=CJ13,"No varía",CL13))</f>
        <v>No varía</v>
      </c>
      <c r="CN13" s="18" t="str">
        <f>IF(CM13="No disponible","No disponible",IF(CM13="No varía","No varía",IF(CK13="V","Mejora",IF(CK13="R","Empeora",IF(CJ13="R","Mejora","Empeora")))))</f>
        <v>No varía</v>
      </c>
      <c r="CO13" s="28" t="b">
        <f>IF($J13&gt;0,CP13&lt;&gt;"NA")</f>
        <v>1</v>
      </c>
      <c r="CP13" s="27">
        <v>0.99500612612851913</v>
      </c>
      <c r="CQ13" s="18">
        <f>$K13</f>
        <v>0.95</v>
      </c>
      <c r="CR13" s="18">
        <f>IF(CP13="NA","NA",IF(CP13="ND",0,IF(OR(CP13="Sin dato",ISBLANK(CQ13)),"Sin dato",IF(CQ13=0,((CS13-CP13)/CS13)*(POWER(-1,$H13)),IF(CQ13&lt;0,1+(((CP13-CQ13)*(POWER(-1,$H13)))/CQ13),1-(((CP13-CQ13)*(POWER(-1,$H13)))/CQ13))))))</f>
        <v>1.0473748696089675</v>
      </c>
      <c r="CS13" s="20">
        <v>0</v>
      </c>
      <c r="CT13" s="18">
        <f>IF(CR13="NA","NA",IF(CR13="Sin dato","Sin dato",1-CR13))</f>
        <v>-4.7374869608967529E-2</v>
      </c>
      <c r="CU13" s="19">
        <f>IF(ISBLANK(CQ13),"Sin meta",IF(CP13="NA","NA",IF(CT13&lt;=0,$J13,IF(AND(CT13&lt;=CS13,CT13&gt;0),($J13*(1-(CT13/CS13))),0))))</f>
        <v>0.4</v>
      </c>
      <c r="CV13" s="19" t="str">
        <f>IF(CD13="NA","No",IF(CD13="Sin dato","No",IF(CI13=$J13,"V",IF(CI13=0,"R","A"))))</f>
        <v>V</v>
      </c>
      <c r="CW13" s="20" t="str">
        <f>IF(CP13="NA","No",IF(CP13="Sin dato","No",IF(CU13=$J13,"V",IF(CU13=0,"R","A"))))</f>
        <v>V</v>
      </c>
      <c r="CX13" s="18" t="str">
        <f>IF(CV13="No","No disponible",IF(CW13="No","No disponible",CONCATENATE(CV13,"-",CW13)))</f>
        <v>V-V</v>
      </c>
      <c r="CY13" s="18" t="str">
        <f>IF(CX13="No disponible","No disponible",IF(CW13=CV13,"No varía",CX13))</f>
        <v>No varía</v>
      </c>
      <c r="CZ13" s="18" t="str">
        <f>IF(CY13="No disponible","No disponible",IF(CY13="No varía","No varía",IF(CW13="V","Mejora",IF(CW13="R","Empeora",IF(CV13="R","Mejora","Empeora")))))</f>
        <v>No varía</v>
      </c>
      <c r="DA13" s="28" t="b">
        <f>IF($J13&gt;0,DB13&lt;&gt;"NA")</f>
        <v>1</v>
      </c>
      <c r="DB13" s="27">
        <v>0.9950369339280708</v>
      </c>
      <c r="DC13" s="18">
        <f>$K13</f>
        <v>0.95</v>
      </c>
      <c r="DD13" s="18">
        <f>IF(DB13="NA","NA",IF(DB13="ND",0,IF(OR(DB13="Sin dato",ISBLANK(DC13)),"Sin dato",IF(DC13=0,((DE13-DB13)/DE13)*(POWER(-1,$H13)),IF(DC13&lt;0,1+(((DB13-DC13)*(POWER(-1,$H13)))/DC13),1-(((DB13-DC13)*(POWER(-1,$H13)))/DC13))))))</f>
        <v>1.0474072988716536</v>
      </c>
      <c r="DE13" s="20">
        <v>0</v>
      </c>
      <c r="DF13" s="18">
        <f>IF(DD13="NA","NA",IF(DD13="Sin dato","Sin dato",1-DD13))</f>
        <v>-4.7407298871653625E-2</v>
      </c>
      <c r="DG13" s="19">
        <f>IF(ISBLANK(DC13),"Sin meta",IF(DB13="NA","NA",IF(DF13&lt;=0,$J13,IF(AND(DF13&lt;=DE13,DF13&gt;0),($J13*(1-(DF13/DE13))),0))))</f>
        <v>0.4</v>
      </c>
      <c r="DH13" s="19" t="str">
        <f>IF(CP13="NA","No",IF(CP13="Sin dato","No",IF(CU13=$J13,"V",IF(CU13=0,"R","A"))))</f>
        <v>V</v>
      </c>
      <c r="DI13" s="20" t="str">
        <f>IF(DB13="NA","No",IF(DB13="Sin dato","No",IF(DG13=$J13,"V",IF(DG13=0,"R","A"))))</f>
        <v>V</v>
      </c>
      <c r="DJ13" s="18" t="str">
        <f>IF(DH13="No","No disponible",IF(DI13="No","No disponible",CONCATENATE(DH13,"-",DI13)))</f>
        <v>V-V</v>
      </c>
      <c r="DK13" s="18" t="str">
        <f>IF(DJ13="No disponible","No disponible",IF(DI13=DH13,"No varía",DJ13))</f>
        <v>No varía</v>
      </c>
      <c r="DL13" s="18" t="str">
        <f>IF(DK13="No disponible","No disponible",IF(DK13="No varía","No varía",IF(DI13="V","Mejora",IF(DI13="R","Empeora",IF(DH13="R","Mejora","Empeora")))))</f>
        <v>No varía</v>
      </c>
      <c r="DM13" s="28" t="b">
        <f>IF($J13&gt;0,DN13&lt;&gt;"NA")</f>
        <v>1</v>
      </c>
      <c r="DN13" s="27" t="s">
        <v>28</v>
      </c>
      <c r="DO13" s="18">
        <f>$K13</f>
        <v>0.95</v>
      </c>
      <c r="DP13" s="18" t="str">
        <f>IF(DN13="NA","NA",IF(DN13="ND",0,IF(OR(DN13="Sin dato",ISBLANK(DO13)),"Sin dato",IF(DO13=0,((DQ13-DN13)/DQ13)*(POWER(-1,$H13)),IF(DO13&lt;0,1+(((DN13-DO13)*(POWER(-1,$H13)))/DO13),1-(((DN13-DO13)*(POWER(-1,$H13)))/DO13))))))</f>
        <v>Sin dato</v>
      </c>
      <c r="DQ13" s="20">
        <v>0</v>
      </c>
      <c r="DR13" s="18" t="str">
        <f>IF(DP13="NA","NA",IF(DP13="Sin dato","Sin dato",1-DP13))</f>
        <v>Sin dato</v>
      </c>
      <c r="DS13" s="19">
        <f>IF(ISBLANK(DO13),"Sin meta",IF(DN13="NA","NA",IF(DR13&lt;=0,$J13,IF(AND(DR13&lt;=DQ13,DR13&gt;0),($J13*(1-(DR13/DQ13))),0))))</f>
        <v>0</v>
      </c>
      <c r="DT13" s="19" t="str">
        <f>IF(DB13="NA","No",IF(DB13="Sin dato","No",IF(DG13=$J13,"V",IF(DG13=0,"R","A"))))</f>
        <v>V</v>
      </c>
      <c r="DU13" s="20" t="str">
        <f>IF(DN13="NA","No",IF(DN13="Sin dato","No",IF(DS13=$J13,"V",IF(DS13=0,"R","A"))))</f>
        <v>No</v>
      </c>
      <c r="DV13" s="18" t="str">
        <f>IF(DT13="No","No disponible",IF(DU13="No","No disponible",CONCATENATE(DT13,"-",DU13)))</f>
        <v>No disponible</v>
      </c>
      <c r="DW13" s="18" t="str">
        <f>IF(DV13="No disponible","No disponible",IF(DU13=DT13,"No varía",DV13))</f>
        <v>No disponible</v>
      </c>
      <c r="DX13" s="18" t="str">
        <f>IF(DW13="No disponible","No disponible",IF(DW13="No varía","No varía",IF(DU13="V","Mejora",IF(DU13="R","Empeora",IF(DT13="R","Mejora","Empeora")))))</f>
        <v>No disponible</v>
      </c>
      <c r="DY13" s="28" t="b">
        <f>IF($J13&gt;0,DZ13&lt;&gt;"NA")</f>
        <v>1</v>
      </c>
      <c r="DZ13" s="27" t="s">
        <v>28</v>
      </c>
      <c r="EA13" s="18">
        <f>$K13</f>
        <v>0.95</v>
      </c>
      <c r="EB13" s="18" t="str">
        <f>IF(DZ13="NA","NA",IF(DZ13="ND",0,IF(OR(DZ13="Sin dato",ISBLANK(EA13)),"Sin dato",IF(EA13=0,((EC13-DZ13)/EC13)*(POWER(-1,$H13)),IF(EA13&lt;0,1+(((DZ13-EA13)*(POWER(-1,$H13)))/EA13),1-(((DZ13-EA13)*(POWER(-1,$H13)))/EA13))))))</f>
        <v>Sin dato</v>
      </c>
      <c r="EC13" s="20">
        <v>0</v>
      </c>
      <c r="ED13" s="18" t="str">
        <f>IF(EB13="NA","NA",IF(EB13="Sin dato","Sin dato",1-EB13))</f>
        <v>Sin dato</v>
      </c>
      <c r="EE13" s="19">
        <f>IF(ISBLANK(EA13),"Sin meta",IF(DZ13="NA","NA",IF(ED13&lt;=0,$J13,IF(AND(ED13&lt;=EC13,ED13&gt;0),($J13*(1-(ED13/EC13))),0))))</f>
        <v>0</v>
      </c>
      <c r="EF13" s="19" t="str">
        <f>IF(DN13="NA","No",IF(DN13="Sin dato","No",IF(DS13=$J13,"V",IF(DS13=0,"R","A"))))</f>
        <v>No</v>
      </c>
      <c r="EG13" s="20" t="str">
        <f>IF(DZ13="NA","No",IF(DZ13="Sin dato","No",IF(EE13=$J13,"V",IF(EE13=0,"R","A"))))</f>
        <v>No</v>
      </c>
      <c r="EH13" s="18" t="str">
        <f>IF(EF13="No","No disponible",IF(EG13="No","No disponible",CONCATENATE(EF13,"-",EG13)))</f>
        <v>No disponible</v>
      </c>
      <c r="EI13" s="18" t="str">
        <f>IF(EH13="No disponible","No disponible",IF(EG13=EF13,"No varía",EH13))</f>
        <v>No disponible</v>
      </c>
      <c r="EJ13" s="18" t="str">
        <f>IF(EI13="No disponible","No disponible",IF(EI13="No varía","No varía",IF(EG13="V","Mejora",IF(EG13="R","Empeora",IF(EF13="R","Mejora","Empeora")))))</f>
        <v>No disponible</v>
      </c>
      <c r="EK13" s="28" t="b">
        <f>IF($J13&gt;0,EL13&lt;&gt;"NA")</f>
        <v>1</v>
      </c>
      <c r="EL13" s="27" t="s">
        <v>28</v>
      </c>
      <c r="EM13" s="18">
        <f>$K13</f>
        <v>0.95</v>
      </c>
      <c r="EN13" s="18" t="str">
        <f>IF(EL13="NA","NA",IF(EL13="ND",0,IF(OR(EL13="Sin dato",ISBLANK(EM13)),"Sin dato",IF(EM13=0,((EO13-EL13)/EO13)*(POWER(-1,$H13)),IF(EM13&lt;0,1+(((EL13-EM13)*(POWER(-1,$H13)))/EM13),1-(((EL13-EM13)*(POWER(-1,$H13)))/EM13))))))</f>
        <v>Sin dato</v>
      </c>
      <c r="EO13" s="20">
        <v>0</v>
      </c>
      <c r="EP13" s="18" t="str">
        <f>IF(EN13="NA","NA",IF(EN13="Sin dato","Sin dato",1-EN13))</f>
        <v>Sin dato</v>
      </c>
      <c r="EQ13" s="19">
        <f>IF(ISBLANK(EM13),"Sin meta",IF(EL13="NA","NA",IF(EP13&lt;=0,$J13,IF(AND(EP13&lt;=EO13,EP13&gt;0),($J13*(1-(EP13/EO13))),0))))</f>
        <v>0</v>
      </c>
      <c r="ER13" s="19" t="str">
        <f>IF(DZ13="NA","No",IF(DZ13="Sin dato","No",IF(EE13=$J13,"V",IF(EE13=0,"R","A"))))</f>
        <v>No</v>
      </c>
      <c r="ES13" s="20" t="str">
        <f>IF(EL13="NA","No",IF(EL13="Sin dato","No",IF(EQ13=$J13,"V",IF(EQ13=0,"R","A"))))</f>
        <v>No</v>
      </c>
      <c r="ET13" s="18" t="str">
        <f>IF(ER13="No","No disponible",IF(ES13="No","No disponible",CONCATENATE(ER13,"-",ES13)))</f>
        <v>No disponible</v>
      </c>
      <c r="EU13" s="18" t="str">
        <f>IF(ET13="No disponible","No disponible",IF(ES13=ER13,"No varía",ET13))</f>
        <v>No disponible</v>
      </c>
      <c r="EV13" s="18" t="str">
        <f>IF(EU13="No disponible","No disponible",IF(EU13="No varía","No varía",IF(ES13="V","Mejora",IF(ES13="R","Empeora",IF(ER13="R","Mejora","Empeora")))))</f>
        <v>No disponible</v>
      </c>
      <c r="EW13" s="39"/>
      <c r="EX13" s="25" t="b">
        <f>IF(EL13="NA","NA",IF(EL13="ND","GC0",IF(EL13="Sin dato",IF(DZ13="NA","NA",IF(DZ13="ND","GC0",IF(DZ13="Sin dato",IF(DN13="NA","NA",IF(DN13="ND","GC0",IF(DN13="Sin dato",IF(DB13="NA","NA",IF(DB13="ND","GC0",IF(DB13="Sin dato",IF(CP13="NA","NA",IF(CP13="ND","GC0",IF(CP13="Sin dato",IF(CD13="NA","NA",IF(CD13="ND","GC0",IF(CD13="Sin dato",IF(BR13="NA","NA",IF(BR13="ND","GC0",IF(BR13="Sin dato",IF(BF13="NA","NA",IF(BF13="ND","GC0",IF(BF13="Sin dato",IF(AT13="NA","NA",IF(AT13="ND","GC0",IF(AT13="Sin dato",IF(AH13="NA","NA",IF(AH13="ND","GC0",IF(AH13="Sin dato",IF(V13="NA","No evaluable",IF(V13="Sin dato", IF(N13="Sin dato", IF(($B$58-$B$71)&gt;($I13),"GC0",  "No evaluable"))))))))))))))))))))))))))))))))))</f>
        <v>0</v>
      </c>
      <c r="EZ13" s="2">
        <f>IF(EX13="GC0",0,IF(EX13=FALSE,IF(EL13="Sin dato",IF(DZ13="Sin dato",IF(DN13="Sin dato",IF(DB13="Sin dato",IF(CP13="Sin dato",IF(CD13="Sin dato",IF(BR13="Sin dato",IF(BF13="Sin dato",IF(AT13="Sin dato",IF(AH13="Sin dato",IF(V13="Sin dato",IF(N13="Sin dato",0,S13),AA13),AM13),AY13),BK13),BW13),CI13),CU13),DG13),DS13),EE13),EQ13)))</f>
        <v>0.4</v>
      </c>
      <c r="FE13" s="24">
        <f>IF(EZ13=FALSE,0,IF(EZ13="GC0",0,EZ13))</f>
        <v>0.4</v>
      </c>
      <c r="FH13" s="23" t="b">
        <f>IF($J13&gt;0,FI13&lt;&gt;"NA")</f>
        <v>1</v>
      </c>
      <c r="FI13" s="38">
        <f>IF(EL13="Sin dato",IF(DZ13="Sin dato",IF(DN13="Sin dato",IF(DB13="Sin dato",IF(CP13="Sin dato",IF(CD13="Sin dato",IF(BR13="Sin dato",IF(BF13="Sin dato",IF(AT13="Sin dato",IF(AH13="Sin dato",IF(V13="Sin dato",IF(N13="Sin dato","Sin dato",N13),V13),AH13),AT13),BF13),BR13),CD13),CP13),DB13),DN13),DZ13),EL13)</f>
        <v>0.9950369339280708</v>
      </c>
      <c r="FJ13" s="18">
        <f>IF(FI13="NA",$K13,IF(FI13="Sin dato",$K13,IF(FK13="Diciembre",$EM13,IF(FK13="Noviembre",$EA13,IF(FK13="Octubre",$DO13,IF(FK13="Septiembre",$DC13,IF(FK13="Agosto",$CQ13,IF(FK13="Julio",$CE13,IF(FK13="Junio",$BS13,IF(FK13="Mayo",$BG13,IF(FK13="Abril",$AU13,IF(FK13="Marzo",$AI13,IF(FK13="Febrero",$W13,IF(FK13="Enero",$O13,$K13))))))))))))))</f>
        <v>0.95</v>
      </c>
      <c r="FK13" s="18" t="str">
        <f>IF(FI13="NA","NA",IF(EL13="Sin dato",IF(DZ13="Sin dato",IF(DN13="Sin dato",IF(DB13="Sin dato",IF(CP13="Sin dato",IF(CD13="Sin dato",IF(BR13="Sin dato",IF(BF13="Sin dato",IF(AT13="Sin dato",IF(AH13="Sin dato",IF(V13="Sin dato",IF(N13="Sin dato","Sin dato","Enero"),"Febrero"),"Marzo"),"Abril"),"Mayo"),"Junio"),"Julio"),"Agosto"),"Septiembre"),"Octubre"),"Noviembre"),"Diciembre"))</f>
        <v>Septiembre</v>
      </c>
      <c r="FL13" s="18">
        <f>IF(FI13="NA","NA",IF(FI13="ND",0,IF(OR(FI13="Sin dato",ISBLANK(FJ13)),"Sin dato",IF(FJ13=0,((FM13-FI13)/FM13)*(POWER(-1, $H13)),IF(FJ13&lt;0,1+(((FI13-FJ13)*(POWER(-1, $H13)))/FJ13),1-(((FI13-FJ13)*(POWER(-1, $H13)))/FJ13))))))</f>
        <v>1.0474072988716536</v>
      </c>
      <c r="FM13" s="20">
        <f>$EO13</f>
        <v>0</v>
      </c>
      <c r="FN13" s="18">
        <f>IF(FL13="NA","NA",IF(FL13="Sin dato","Sin dato",1-FL13))</f>
        <v>-4.7407298871653625E-2</v>
      </c>
      <c r="FO13" s="19">
        <f>IF(ISBLANK(FJ13),"Sin meta",IF(FI13="NA","NA",IF(FN13&lt;=0,$J13,IF(AND(FN13&lt;=FM13,FN13&gt;0),($J13*(1-(FN13/FM13))),0))))</f>
        <v>0.4</v>
      </c>
      <c r="FP13" s="18"/>
    </row>
    <row r="14" spans="1:172" ht="45" customHeight="1" x14ac:dyDescent="0.25">
      <c r="A14" s="56"/>
      <c r="B14" s="66"/>
      <c r="C14" s="56"/>
      <c r="D14" s="46" t="s">
        <v>118</v>
      </c>
      <c r="E14" s="34" t="s">
        <v>117</v>
      </c>
      <c r="F14" s="64" t="s">
        <v>34</v>
      </c>
      <c r="G14" s="33" t="s">
        <v>49</v>
      </c>
      <c r="H14" s="32">
        <v>1</v>
      </c>
      <c r="I14" s="32">
        <v>8</v>
      </c>
      <c r="J14" s="31">
        <v>0.4</v>
      </c>
      <c r="K14" s="18">
        <v>0.95</v>
      </c>
      <c r="L14" s="28">
        <f>IF(N14&lt;&gt;"NA",IF(N14&lt;&gt;"Sin dato",1,0),0)</f>
        <v>1</v>
      </c>
      <c r="M14" s="28" t="b">
        <f>IF($J14&gt;0,N14&lt;&gt;"NA")</f>
        <v>1</v>
      </c>
      <c r="N14" s="27">
        <v>1</v>
      </c>
      <c r="O14" s="18">
        <f>$K14</f>
        <v>0.95</v>
      </c>
      <c r="P14" s="18">
        <f>IF(N14="NA","NA",IF(N14="ND",0,IF(OR(N14="Sin dato",ISBLANK(O14)),"Sin dato",IF(O14=0,((Q14-N14)/Q14)*(POWER(-1, H14)),IF(O14&lt;0,1+(((N14-O14)*(POWER(-1, H14)))/O14),1-(((N14-O14)*(POWER(-1, H14)))/O14))))))</f>
        <v>1.0526315789473686</v>
      </c>
      <c r="Q14" s="20">
        <v>0</v>
      </c>
      <c r="R14" s="18">
        <f>IF(P14="NA","NA",IF(P14="Sin dato","Sin dato",1-P14))</f>
        <v>-5.2631578947368585E-2</v>
      </c>
      <c r="S14" s="19">
        <f>IF(ISBLANK(O14),"Sin meta",IF(N14="NA","NA",IF(R14&lt;=0,J14,IF(AND(R14&lt;=Q14,R14&gt;0),(J14*(1-(R14/Q14))),0))))</f>
        <v>0.4</v>
      </c>
      <c r="T14" s="20" t="str">
        <f>IF(N14="NA","No",IF(N14="Sin dato","No",IF(S14=$J14,"V",IF(S14=0,"R","A"))))</f>
        <v>V</v>
      </c>
      <c r="U14" s="28" t="b">
        <f>IF($J14&gt;0,V14&lt;&gt;"NA")</f>
        <v>1</v>
      </c>
      <c r="V14" s="27">
        <v>0.98374850903752831</v>
      </c>
      <c r="W14" s="18">
        <f>$K14</f>
        <v>0.95</v>
      </c>
      <c r="X14" s="18">
        <f>IF(V14="NA","NA",IF(V14="ND",0,IF(OR(V14="Sin dato",ISBLANK(W14)),"Sin dato",IF(W14=0,((Y14-V14)/Y14)*(POWER(-1,$H14)),IF(W14&lt;0,1+(((V14-W14)*(POWER(-1,$H14)))/W14),1-(((V14-W14)*(POWER(-1,$H14)))/W14))))))</f>
        <v>1.035524746355293</v>
      </c>
      <c r="Y14" s="20">
        <v>0</v>
      </c>
      <c r="Z14" s="18">
        <f>IF(X14="NA","NA",IF(X14="Sin dato","Sin dato",1-X14))</f>
        <v>-3.5524746355293013E-2</v>
      </c>
      <c r="AA14" s="19">
        <f>IF(ISBLANK(W14),"Sin meta",IF(V14="NA","NA",IF(Z14&lt;=0,$J14,IF(AND(Z14&lt;=Y14,Z14&gt;0),($J14*(1-(Z14/Y14))),0))))</f>
        <v>0.4</v>
      </c>
      <c r="AB14" s="19" t="str">
        <f>IF(N14="NA","No",IF(N14="Sin dato","No",IF(S14=$J14,"V",IF(S14=0,"R","A"))))</f>
        <v>V</v>
      </c>
      <c r="AC14" s="20" t="str">
        <f>IF(V14="NA","No",IF(V14="Sin dato","No",IF(AA14=$J14,"V",IF(AA14=0,"R","A"))))</f>
        <v>V</v>
      </c>
      <c r="AD14" s="18" t="str">
        <f>IF(AB14="No","No disponible",IF(AC14="No","No disponible",CONCATENATE(AB14,"-",AC14)))</f>
        <v>V-V</v>
      </c>
      <c r="AE14" s="18" t="str">
        <f>IF(AD14="No disponible","No disponible",IF(AC14=AB14,"No varía",AD14))</f>
        <v>No varía</v>
      </c>
      <c r="AF14" s="18" t="str">
        <f>IF(AE14="No disponible","No disponible",IF(AE14="No varía","No varía",IF(AC14="V","Mejora",IF(AC14="R","Empeora",IF(AB14="R","Mejora","Empeora")))))</f>
        <v>No varía</v>
      </c>
      <c r="AG14" s="28" t="b">
        <f>IF($J14&gt;0,AH14&lt;&gt;"NA")</f>
        <v>1</v>
      </c>
      <c r="AH14" s="27">
        <v>0.98819293587577273</v>
      </c>
      <c r="AI14" s="18">
        <f>$K14</f>
        <v>0.95</v>
      </c>
      <c r="AJ14" s="18">
        <f>IF(AH14="NA","NA",IF(AH14="ND",0,IF(OR(AH14="Sin dato",ISBLANK(AI14)),"Sin dato",IF(AI14=0,((AK14-AH14)/AK14)*(POWER(-1,$H14)),IF(AI14&lt;0,1+(((AH14-AI14)*(POWER(-1,$H14)))/AI14),1-(((AH14-AI14)*(POWER(-1,$H14)))/AI14))))))</f>
        <v>1.0402030903955504</v>
      </c>
      <c r="AK14" s="20">
        <v>0</v>
      </c>
      <c r="AL14" s="18">
        <f>IF(AJ14="NA","NA",IF(AJ14="Sin dato","Sin dato",1-AJ14))</f>
        <v>-4.0203090395550367E-2</v>
      </c>
      <c r="AM14" s="19">
        <f>IF(ISBLANK(AI14),"Sin meta",IF(AH14="NA","NA",IF(AL14&lt;=0,$J14,IF(AND(AL14&lt;=AK14,AL14&gt;0),($J14*(1-(AL14/AK14))),0))))</f>
        <v>0.4</v>
      </c>
      <c r="AN14" s="19" t="str">
        <f>IF(V14="NA","No",IF(V14="Sin dato","No",IF(AA14=$J14,"V",IF(AA14=0,"R","A"))))</f>
        <v>V</v>
      </c>
      <c r="AO14" s="20" t="str">
        <f>IF(AH14="NA","No",IF(AH14="Sin dato","No",IF(AM14=$J14,"V",IF(AM14=0,"R","A"))))</f>
        <v>V</v>
      </c>
      <c r="AP14" s="18" t="str">
        <f>IF(AN14="No","No disponible",IF(AO14="No","No disponible",CONCATENATE(AN14,"-",AO14)))</f>
        <v>V-V</v>
      </c>
      <c r="AQ14" s="18" t="str">
        <f>IF(AP14="No disponible","No disponible",IF(AO14=AN14,"No varía",AP14))</f>
        <v>No varía</v>
      </c>
      <c r="AR14" s="18" t="str">
        <f>IF(AQ14="No disponible","No disponible",IF(AQ14="No varía","No varía",IF(AO14="V","Mejora",IF(AO14="R","Empeora",IF(AN14="R","Mejora","Empeora")))))</f>
        <v>No varía</v>
      </c>
      <c r="AS14" s="28" t="b">
        <f>IF($J14&gt;0,AT14&lt;&gt;"NA")</f>
        <v>1</v>
      </c>
      <c r="AT14" s="27">
        <v>0.95149315294505865</v>
      </c>
      <c r="AU14" s="18">
        <f>$K14</f>
        <v>0.95</v>
      </c>
      <c r="AV14" s="18">
        <f>IF(AT14="NA","NA",IF(AT14="ND",0,IF(OR(AT14="Sin dato",ISBLANK(AU14)),"Sin dato",IF(AU14=0,((AW14-AT14)/AW14)*(POWER(-1,$H14)),IF(AU14&lt;0,1+(((AT14-AU14)*(POWER(-1,$H14)))/AU14),1-(((AT14-AU14)*(POWER(-1,$H14)))/AU14))))))</f>
        <v>1.0015717399421671</v>
      </c>
      <c r="AW14" s="20">
        <v>0</v>
      </c>
      <c r="AX14" s="18">
        <f>IF(AV14="NA","NA",IF(AV14="Sin dato","Sin dato",1-AV14))</f>
        <v>-1.571739942167083E-3</v>
      </c>
      <c r="AY14" s="19">
        <f>IF(ISBLANK(AU14),"Sin meta",IF(AT14="NA","NA",IF(AX14&lt;=0,$J14,IF(AND(AX14&lt;=AW14,AX14&gt;0),($J14*(1-(AX14/AW14))),0))))</f>
        <v>0.4</v>
      </c>
      <c r="AZ14" s="19" t="str">
        <f>IF(AH14="NA","No",IF(AH14="Sin dato","No",IF(AM14=$J14,"V",IF(AM14=0,"R","A"))))</f>
        <v>V</v>
      </c>
      <c r="BA14" s="20" t="str">
        <f>IF(AT14="NA","No",IF(AT14="Sin dato","No",IF(AY14=$J14,"V",IF(AY14=0,"R","A"))))</f>
        <v>V</v>
      </c>
      <c r="BB14" s="18" t="str">
        <f>IF(AZ14="No","No disponible",IF(BA14="No","No disponible",CONCATENATE(AZ14,"-",BA14)))</f>
        <v>V-V</v>
      </c>
      <c r="BC14" s="18" t="str">
        <f>IF(BB14="No disponible","No disponible",IF(BA14=AZ14,"No varía",BB14))</f>
        <v>No varía</v>
      </c>
      <c r="BD14" s="18" t="str">
        <f>IF(BC14="No disponible","No disponible",IF(BC14="No varía","No varía",IF(BA14="V","Mejora",IF(BA14="R","Empeora",IF(AZ14="R","Mejora","Empeora")))))</f>
        <v>No varía</v>
      </c>
      <c r="BE14" s="28" t="b">
        <f>IF($J14&gt;0,BF14&lt;&gt;"NA")</f>
        <v>1</v>
      </c>
      <c r="BF14" s="27">
        <v>0.99010115659155973</v>
      </c>
      <c r="BG14" s="18">
        <f>$K14</f>
        <v>0.95</v>
      </c>
      <c r="BH14" s="18">
        <f>IF(BF14="NA","NA",IF(BF14="ND",0,IF(OR(BF14="Sin dato",ISBLANK(BG14)),"Sin dato",IF(BG14=0,((BI14-BF14)/BI14)*(POWER(-1,$H14)),IF(BG14&lt;0,1+(((BF14-BG14)*(POWER(-1,$H14)))/BG14),1-(((BF14-BG14)*(POWER(-1,$H14)))/BG14))))))</f>
        <v>1.0422117437805893</v>
      </c>
      <c r="BI14" s="20">
        <v>0</v>
      </c>
      <c r="BJ14" s="18">
        <f>IF(BH14="NA","NA",IF(BH14="Sin dato","Sin dato",1-BH14))</f>
        <v>-4.2211743780589339E-2</v>
      </c>
      <c r="BK14" s="19">
        <f>IF(ISBLANK(BG14),"Sin meta",IF(BF14="NA","NA",IF(BJ14&lt;=0,$J14,IF(AND(BJ14&lt;=BI14,BJ14&gt;0),($J14*(1-(BJ14/BI14))),0))))</f>
        <v>0.4</v>
      </c>
      <c r="BL14" s="19" t="str">
        <f>IF(AT14="NA","No",IF(AT14="Sin dato","No",IF(AY14=$J14,"V",IF(AY14=0,"R","A"))))</f>
        <v>V</v>
      </c>
      <c r="BM14" s="20" t="str">
        <f>IF(BF14="NA","No",IF(BF14="Sin dato","No",IF(BK14=$J14,"V",IF(BK14=0,"R","A"))))</f>
        <v>V</v>
      </c>
      <c r="BN14" s="18" t="str">
        <f>IF(BL14="No","No disponible",IF(BM14="No","No disponible",CONCATENATE(BL14,"-",BM14)))</f>
        <v>V-V</v>
      </c>
      <c r="BO14" s="18" t="str">
        <f>IF(BN14="No disponible","No disponible",IF(BM14=BL14,"No varía",BN14))</f>
        <v>No varía</v>
      </c>
      <c r="BP14" s="18" t="str">
        <f>IF(BO14="No disponible","No disponible",IF(BO14="No varía","No varía",IF(BM14="V","Mejora",IF(BM14="R","Empeora",IF(BL14="R","Mejora","Empeora")))))</f>
        <v>No varía</v>
      </c>
      <c r="BQ14" s="28" t="b">
        <f>IF($J14&gt;0,BR14&lt;&gt;"NA")</f>
        <v>1</v>
      </c>
      <c r="BR14" s="27">
        <v>0.99278143833355736</v>
      </c>
      <c r="BS14" s="18">
        <f>$K14</f>
        <v>0.95</v>
      </c>
      <c r="BT14" s="18">
        <f>IF(BR14="NA","NA",IF(BR14="ND",0,IF(OR(BR14="Sin dato",ISBLANK(BS14)),"Sin dato",IF(BS14=0,((BU14-BR14)/BU14)*(POWER(-1,$H14)),IF(BS14&lt;0,1+(((BR14-BS14)*(POWER(-1,$H14)))/BS14),1-(((BR14-BS14)*(POWER(-1,$H14)))/BS14))))))</f>
        <v>1.0450330929826921</v>
      </c>
      <c r="BU14" s="20">
        <v>0</v>
      </c>
      <c r="BV14" s="18">
        <f>IF(BT14="NA","NA",IF(BT14="Sin dato","Sin dato",1-BT14))</f>
        <v>-4.5033092982692091E-2</v>
      </c>
      <c r="BW14" s="19">
        <f>IF(ISBLANK(BS14),"Sin meta",IF(BR14="NA","NA",IF(BV14&lt;=0,$J14,IF(AND(BV14&lt;=BU14,BV14&gt;0),($J14*(1-(BV14/BU14))),0))))</f>
        <v>0.4</v>
      </c>
      <c r="BX14" s="19" t="str">
        <f>IF(BF14="NA","No",IF(BF14="Sin dato","No",IF(BK14=$J14,"V",IF(BK14=0,"R","A"))))</f>
        <v>V</v>
      </c>
      <c r="BY14" s="20" t="str">
        <f>IF(BR14="NA","No",IF(BR14="Sin dato","No",IF(BW14=$J14,"V",IF(BW14=0,"R","A"))))</f>
        <v>V</v>
      </c>
      <c r="BZ14" s="18" t="str">
        <f>IF(BX14="No","No disponible",IF(BY14="No","No disponible",CONCATENATE(BX14,"-",BY14)))</f>
        <v>V-V</v>
      </c>
      <c r="CA14" s="18" t="str">
        <f>IF(BZ14="No disponible","No disponible",IF(BY14=BX14,"No varía",BZ14))</f>
        <v>No varía</v>
      </c>
      <c r="CB14" s="18" t="str">
        <f>IF(CA14="No disponible","No disponible",IF(CA14="No varía","No varía",IF(BY14="V","Mejora",IF(BY14="R","Empeora",IF(BX14="R","Mejora","Empeora")))))</f>
        <v>No varía</v>
      </c>
      <c r="CC14" s="28" t="b">
        <f>IF($J14&gt;0,CD14&lt;&gt;"NA")</f>
        <v>1</v>
      </c>
      <c r="CD14" s="27">
        <v>0.96621421333094271</v>
      </c>
      <c r="CE14" s="18">
        <f>$K14</f>
        <v>0.95</v>
      </c>
      <c r="CF14" s="18">
        <f>IF(CD14="NA","NA",IF(CD14="ND",0,IF(OR(CD14="Sin dato",ISBLANK(CE14)),"Sin dato",IF(CE14=0,((CG14-CD14)/CG14)*(POWER(-1,$H14)),IF(CE14&lt;0,1+(((CD14-CE14)*(POWER(-1,$H14)))/CE14),1-(((CD14-CE14)*(POWER(-1,$H14)))/CE14))))))</f>
        <v>1.0170675929799398</v>
      </c>
      <c r="CG14" s="20">
        <v>0</v>
      </c>
      <c r="CH14" s="18">
        <f>IF(CF14="NA","NA",IF(CF14="Sin dato","Sin dato",1-CF14))</f>
        <v>-1.7067592979939761E-2</v>
      </c>
      <c r="CI14" s="19">
        <f>IF(ISBLANK(CE14),"Sin meta",IF(CD14="NA","NA",IF(CH14&lt;=0,$J14,IF(AND(CH14&lt;=CG14,CH14&gt;0),($J14*(1-(CH14/CG14))),0))))</f>
        <v>0.4</v>
      </c>
      <c r="CJ14" s="19" t="str">
        <f>IF(BR14="NA","No",IF(BR14="Sin dato","No",IF(BW14=$J14,"V",IF(BW14=0,"R","A"))))</f>
        <v>V</v>
      </c>
      <c r="CK14" s="20" t="str">
        <f>IF(CD14="NA","No",IF(CD14="Sin dato","No",IF(CI14=$J14,"V",IF(CI14=0,"R","A"))))</f>
        <v>V</v>
      </c>
      <c r="CL14" s="18" t="str">
        <f>IF(CJ14="No","No disponible",IF(CK14="No","No disponible",CONCATENATE(CJ14,"-",CK14)))</f>
        <v>V-V</v>
      </c>
      <c r="CM14" s="18" t="str">
        <f>IF(CL14="No disponible","No disponible",IF(CK14=CJ14,"No varía",CL14))</f>
        <v>No varía</v>
      </c>
      <c r="CN14" s="18" t="str">
        <f>IF(CM14="No disponible","No disponible",IF(CM14="No varía","No varía",IF(CK14="V","Mejora",IF(CK14="R","Empeora",IF(CJ14="R","Mejora","Empeora")))))</f>
        <v>No varía</v>
      </c>
      <c r="CO14" s="28" t="b">
        <f>IF($J14&gt;0,CP14&lt;&gt;"NA")</f>
        <v>1</v>
      </c>
      <c r="CP14" s="27">
        <v>0.9395655495399734</v>
      </c>
      <c r="CQ14" s="18">
        <f>$K14</f>
        <v>0.95</v>
      </c>
      <c r="CR14" s="18">
        <f>IF(CP14="NA","NA",IF(CP14="ND",0,IF(OR(CP14="Sin dato",ISBLANK(CQ14)),"Sin dato",IF(CQ14=0,((CS14-CP14)/CS14)*(POWER(-1,$H14)),IF(CQ14&lt;0,1+(((CP14-CQ14)*(POWER(-1,$H14)))/CQ14),1-(((CP14-CQ14)*(POWER(-1,$H14)))/CQ14))))))</f>
        <v>0.98901636793681413</v>
      </c>
      <c r="CS14" s="20">
        <v>0</v>
      </c>
      <c r="CT14" s="18">
        <f>IF(CR14="NA","NA",IF(CR14="Sin dato","Sin dato",1-CR14))</f>
        <v>1.0983632063185866E-2</v>
      </c>
      <c r="CU14" s="19">
        <f>IF(ISBLANK(CQ14),"Sin meta",IF(CP14="NA","NA",IF(CT14&lt;=0,$J14,IF(AND(CT14&lt;=CS14,CT14&gt;0),($J14*(1-(CT14/CS14))),0))))</f>
        <v>0</v>
      </c>
      <c r="CV14" s="19" t="str">
        <f>IF(CD14="NA","No",IF(CD14="Sin dato","No",IF(CI14=$J14,"V",IF(CI14=0,"R","A"))))</f>
        <v>V</v>
      </c>
      <c r="CW14" s="20" t="str">
        <f>IF(CP14="NA","No",IF(CP14="Sin dato","No",IF(CU14=$J14,"V",IF(CU14=0,"R","A"))))</f>
        <v>R</v>
      </c>
      <c r="CX14" s="18" t="str">
        <f>IF(CV14="No","No disponible",IF(CW14="No","No disponible",CONCATENATE(CV14,"-",CW14)))</f>
        <v>V-R</v>
      </c>
      <c r="CY14" s="18" t="str">
        <f>IF(CX14="No disponible","No disponible",IF(CW14=CV14,"No varía",CX14))</f>
        <v>V-R</v>
      </c>
      <c r="CZ14" s="18" t="str">
        <f>IF(CY14="No disponible","No disponible",IF(CY14="No varía","No varía",IF(CW14="V","Mejora",IF(CW14="R","Empeora",IF(CV14="R","Mejora","Empeora")))))</f>
        <v>Empeora</v>
      </c>
      <c r="DA14" s="28" t="b">
        <f>IF($J14&gt;0,DB14&lt;&gt;"NA")</f>
        <v>1</v>
      </c>
      <c r="DB14" s="27">
        <v>0.94765124984905247</v>
      </c>
      <c r="DC14" s="18">
        <f>$K14</f>
        <v>0.95</v>
      </c>
      <c r="DD14" s="18">
        <f>IF(DB14="NA","NA",IF(DB14="ND",0,IF(OR(DB14="Sin dato",ISBLANK(DC14)),"Sin dato",IF(DC14=0,((DE14-DB14)/DE14)*(POWER(-1,$H14)),IF(DC14&lt;0,1+(((DB14-DC14)*(POWER(-1,$H14)))/DC14),1-(((DB14-DC14)*(POWER(-1,$H14)))/DC14))))))</f>
        <v>0.99752763142005529</v>
      </c>
      <c r="DE14" s="20">
        <v>0</v>
      </c>
      <c r="DF14" s="18">
        <f>IF(DD14="NA","NA",IF(DD14="Sin dato","Sin dato",1-DD14))</f>
        <v>2.4723685799447059E-3</v>
      </c>
      <c r="DG14" s="19">
        <f>IF(ISBLANK(DC14),"Sin meta",IF(DB14="NA","NA",IF(DF14&lt;=0,$J14,IF(AND(DF14&lt;=DE14,DF14&gt;0),($J14*(1-(DF14/DE14))),0))))</f>
        <v>0</v>
      </c>
      <c r="DH14" s="19" t="str">
        <f>IF(CP14="NA","No",IF(CP14="Sin dato","No",IF(CU14=$J14,"V",IF(CU14=0,"R","A"))))</f>
        <v>R</v>
      </c>
      <c r="DI14" s="20" t="str">
        <f>IF(DB14="NA","No",IF(DB14="Sin dato","No",IF(DG14=$J14,"V",IF(DG14=0,"R","A"))))</f>
        <v>R</v>
      </c>
      <c r="DJ14" s="18" t="str">
        <f>IF(DH14="No","No disponible",IF(DI14="No","No disponible",CONCATENATE(DH14,"-",DI14)))</f>
        <v>R-R</v>
      </c>
      <c r="DK14" s="18" t="str">
        <f>IF(DJ14="No disponible","No disponible",IF(DI14=DH14,"No varía",DJ14))</f>
        <v>No varía</v>
      </c>
      <c r="DL14" s="18" t="str">
        <f>IF(DK14="No disponible","No disponible",IF(DK14="No varía","No varía",IF(DI14="V","Mejora",IF(DI14="R","Empeora",IF(DH14="R","Mejora","Empeora")))))</f>
        <v>No varía</v>
      </c>
      <c r="DM14" s="28" t="b">
        <f>IF($J14&gt;0,DN14&lt;&gt;"NA")</f>
        <v>1</v>
      </c>
      <c r="DN14" s="27" t="s">
        <v>28</v>
      </c>
      <c r="DO14" s="18">
        <f>$K14</f>
        <v>0.95</v>
      </c>
      <c r="DP14" s="18" t="str">
        <f>IF(DN14="NA","NA",IF(DN14="ND",0,IF(OR(DN14="Sin dato",ISBLANK(DO14)),"Sin dato",IF(DO14=0,((DQ14-DN14)/DQ14)*(POWER(-1,$H14)),IF(DO14&lt;0,1+(((DN14-DO14)*(POWER(-1,$H14)))/DO14),1-(((DN14-DO14)*(POWER(-1,$H14)))/DO14))))))</f>
        <v>Sin dato</v>
      </c>
      <c r="DQ14" s="20">
        <v>0</v>
      </c>
      <c r="DR14" s="18" t="str">
        <f>IF(DP14="NA","NA",IF(DP14="Sin dato","Sin dato",1-DP14))</f>
        <v>Sin dato</v>
      </c>
      <c r="DS14" s="19">
        <f>IF(ISBLANK(DO14),"Sin meta",IF(DN14="NA","NA",IF(DR14&lt;=0,$J14,IF(AND(DR14&lt;=DQ14,DR14&gt;0),($J14*(1-(DR14/DQ14))),0))))</f>
        <v>0</v>
      </c>
      <c r="DT14" s="19" t="str">
        <f>IF(DB14="NA","No",IF(DB14="Sin dato","No",IF(DG14=$J14,"V",IF(DG14=0,"R","A"))))</f>
        <v>R</v>
      </c>
      <c r="DU14" s="20" t="str">
        <f>IF(DN14="NA","No",IF(DN14="Sin dato","No",IF(DS14=$J14,"V",IF(DS14=0,"R","A"))))</f>
        <v>No</v>
      </c>
      <c r="DV14" s="18" t="str">
        <f>IF(DT14="No","No disponible",IF(DU14="No","No disponible",CONCATENATE(DT14,"-",DU14)))</f>
        <v>No disponible</v>
      </c>
      <c r="DW14" s="18" t="str">
        <f>IF(DV14="No disponible","No disponible",IF(DU14=DT14,"No varía",DV14))</f>
        <v>No disponible</v>
      </c>
      <c r="DX14" s="18" t="str">
        <f>IF(DW14="No disponible","No disponible",IF(DW14="No varía","No varía",IF(DU14="V","Mejora",IF(DU14="R","Empeora",IF(DT14="R","Mejora","Empeora")))))</f>
        <v>No disponible</v>
      </c>
      <c r="DY14" s="28" t="b">
        <f>IF($J14&gt;0,DZ14&lt;&gt;"NA")</f>
        <v>1</v>
      </c>
      <c r="DZ14" s="27" t="s">
        <v>28</v>
      </c>
      <c r="EA14" s="18">
        <f>$K14</f>
        <v>0.95</v>
      </c>
      <c r="EB14" s="18" t="str">
        <f>IF(DZ14="NA","NA",IF(DZ14="ND",0,IF(OR(DZ14="Sin dato",ISBLANK(EA14)),"Sin dato",IF(EA14=0,((EC14-DZ14)/EC14)*(POWER(-1,$H14)),IF(EA14&lt;0,1+(((DZ14-EA14)*(POWER(-1,$H14)))/EA14),1-(((DZ14-EA14)*(POWER(-1,$H14)))/EA14))))))</f>
        <v>Sin dato</v>
      </c>
      <c r="EC14" s="20">
        <v>0</v>
      </c>
      <c r="ED14" s="18" t="str">
        <f>IF(EB14="NA","NA",IF(EB14="Sin dato","Sin dato",1-EB14))</f>
        <v>Sin dato</v>
      </c>
      <c r="EE14" s="19">
        <f>IF(ISBLANK(EA14),"Sin meta",IF(DZ14="NA","NA",IF(ED14&lt;=0,$J14,IF(AND(ED14&lt;=EC14,ED14&gt;0),($J14*(1-(ED14/EC14))),0))))</f>
        <v>0</v>
      </c>
      <c r="EF14" s="19" t="str">
        <f>IF(DN14="NA","No",IF(DN14="Sin dato","No",IF(DS14=$J14,"V",IF(DS14=0,"R","A"))))</f>
        <v>No</v>
      </c>
      <c r="EG14" s="20" t="str">
        <f>IF(DZ14="NA","No",IF(DZ14="Sin dato","No",IF(EE14=$J14,"V",IF(EE14=0,"R","A"))))</f>
        <v>No</v>
      </c>
      <c r="EH14" s="18" t="str">
        <f>IF(EF14="No","No disponible",IF(EG14="No","No disponible",CONCATENATE(EF14,"-",EG14)))</f>
        <v>No disponible</v>
      </c>
      <c r="EI14" s="18" t="str">
        <f>IF(EH14="No disponible","No disponible",IF(EG14=EF14,"No varía",EH14))</f>
        <v>No disponible</v>
      </c>
      <c r="EJ14" s="18" t="str">
        <f>IF(EI14="No disponible","No disponible",IF(EI14="No varía","No varía",IF(EG14="V","Mejora",IF(EG14="R","Empeora",IF(EF14="R","Mejora","Empeora")))))</f>
        <v>No disponible</v>
      </c>
      <c r="EK14" s="28" t="b">
        <f>IF($J14&gt;0,EL14&lt;&gt;"NA")</f>
        <v>1</v>
      </c>
      <c r="EL14" s="27" t="s">
        <v>28</v>
      </c>
      <c r="EM14" s="18">
        <f>$K14</f>
        <v>0.95</v>
      </c>
      <c r="EN14" s="18" t="str">
        <f>IF(EL14="NA","NA",IF(EL14="ND",0,IF(OR(EL14="Sin dato",ISBLANK(EM14)),"Sin dato",IF(EM14=0,((EO14-EL14)/EO14)*(POWER(-1,$H14)),IF(EM14&lt;0,1+(((EL14-EM14)*(POWER(-1,$H14)))/EM14),1-(((EL14-EM14)*(POWER(-1,$H14)))/EM14))))))</f>
        <v>Sin dato</v>
      </c>
      <c r="EO14" s="20">
        <v>0</v>
      </c>
      <c r="EP14" s="18" t="str">
        <f>IF(EN14="NA","NA",IF(EN14="Sin dato","Sin dato",1-EN14))</f>
        <v>Sin dato</v>
      </c>
      <c r="EQ14" s="19">
        <f>IF(ISBLANK(EM14),"Sin meta",IF(EL14="NA","NA",IF(EP14&lt;=0,$J14,IF(AND(EP14&lt;=EO14,EP14&gt;0),($J14*(1-(EP14/EO14))),0))))</f>
        <v>0</v>
      </c>
      <c r="ER14" s="19" t="str">
        <f>IF(DZ14="NA","No",IF(DZ14="Sin dato","No",IF(EE14=$J14,"V",IF(EE14=0,"R","A"))))</f>
        <v>No</v>
      </c>
      <c r="ES14" s="20" t="str">
        <f>IF(EL14="NA","No",IF(EL14="Sin dato","No",IF(EQ14=$J14,"V",IF(EQ14=0,"R","A"))))</f>
        <v>No</v>
      </c>
      <c r="ET14" s="18" t="str">
        <f>IF(ER14="No","No disponible",IF(ES14="No","No disponible",CONCATENATE(ER14,"-",ES14)))</f>
        <v>No disponible</v>
      </c>
      <c r="EU14" s="18" t="str">
        <f>IF(ET14="No disponible","No disponible",IF(ES14=ER14,"No varía",ET14))</f>
        <v>No disponible</v>
      </c>
      <c r="EV14" s="18" t="str">
        <f>IF(EU14="No disponible","No disponible",IF(EU14="No varía","No varía",IF(ES14="V","Mejora",IF(ES14="R","Empeora",IF(ER14="R","Mejora","Empeora")))))</f>
        <v>No disponible</v>
      </c>
      <c r="EW14" s="39"/>
      <c r="EX14" s="25" t="b">
        <f>IF(EL14="NA","NA",IF(EL14="ND","GC0",IF(EL14="Sin dato",IF(DZ14="NA","NA",IF(DZ14="ND","GC0",IF(DZ14="Sin dato",IF(DN14="NA","NA",IF(DN14="ND","GC0",IF(DN14="Sin dato",IF(DB14="NA","NA",IF(DB14="ND","GC0",IF(DB14="Sin dato",IF(CP14="NA","NA",IF(CP14="ND","GC0",IF(CP14="Sin dato",IF(CD14="NA","NA",IF(CD14="ND","GC0",IF(CD14="Sin dato",IF(BR14="NA","NA",IF(BR14="ND","GC0",IF(BR14="Sin dato",IF(BF14="NA","NA",IF(BF14="ND","GC0",IF(BF14="Sin dato",IF(AT14="NA","NA",IF(AT14="ND","GC0",IF(AT14="Sin dato",IF(AH14="NA","NA",IF(AH14="ND","GC0",IF(AH14="Sin dato",IF(V14="NA","No evaluable",IF(V14="Sin dato", IF(N14="Sin dato", IF(($B$58-$B$71)&gt;($I14),"GC0",  "No evaluable"))))))))))))))))))))))))))))))))))</f>
        <v>0</v>
      </c>
      <c r="EZ14" s="2">
        <f>IF(EX14="GC0",0,IF(EX14=FALSE,IF(EL14="Sin dato",IF(DZ14="Sin dato",IF(DN14="Sin dato",IF(DB14="Sin dato",IF(CP14="Sin dato",IF(CD14="Sin dato",IF(BR14="Sin dato",IF(BF14="Sin dato",IF(AT14="Sin dato",IF(AH14="Sin dato",IF(V14="Sin dato",IF(N14="Sin dato",0,S14),AA14),AM14),AY14),BK14),BW14),CI14),CU14),DG14),DS14),EE14),EQ14)))</f>
        <v>0</v>
      </c>
      <c r="FE14" s="24">
        <f>IF(EZ14=FALSE,0,IF(EZ14="GC0",0,EZ14))</f>
        <v>0</v>
      </c>
      <c r="FH14" s="23" t="b">
        <f>IF($J14&gt;0,FI14&lt;&gt;"NA")</f>
        <v>1</v>
      </c>
      <c r="FI14" s="38">
        <f>IF(EL14="Sin dato",IF(DZ14="Sin dato",IF(DN14="Sin dato",IF(DB14="Sin dato",IF(CP14="Sin dato",IF(CD14="Sin dato",IF(BR14="Sin dato",IF(BF14="Sin dato",IF(AT14="Sin dato",IF(AH14="Sin dato",IF(V14="Sin dato",IF(N14="Sin dato","Sin dato",N14),V14),AH14),AT14),BF14),BR14),CD14),CP14),DB14),DN14),DZ14),EL14)</f>
        <v>0.94765124984905247</v>
      </c>
      <c r="FJ14" s="18">
        <f>IF(FI14="NA",$K14,IF(FI14="Sin dato",$K14,IF(FK14="Diciembre",$EM14,IF(FK14="Noviembre",$EA14,IF(FK14="Octubre",$DO14,IF(FK14="Septiembre",$DC14,IF(FK14="Agosto",$CQ14,IF(FK14="Julio",$CE14,IF(FK14="Junio",$BS14,IF(FK14="Mayo",$BG14,IF(FK14="Abril",$AU14,IF(FK14="Marzo",$AI14,IF(FK14="Febrero",$W14,IF(FK14="Enero",$O14,$K14))))))))))))))</f>
        <v>0.95</v>
      </c>
      <c r="FK14" s="18" t="str">
        <f>IF(FI14="NA","NA",IF(EL14="Sin dato",IF(DZ14="Sin dato",IF(DN14="Sin dato",IF(DB14="Sin dato",IF(CP14="Sin dato",IF(CD14="Sin dato",IF(BR14="Sin dato",IF(BF14="Sin dato",IF(AT14="Sin dato",IF(AH14="Sin dato",IF(V14="Sin dato",IF(N14="Sin dato","Sin dato","Enero"),"Febrero"),"Marzo"),"Abril"),"Mayo"),"Junio"),"Julio"),"Agosto"),"Septiembre"),"Octubre"),"Noviembre"),"Diciembre"))</f>
        <v>Septiembre</v>
      </c>
      <c r="FL14" s="18">
        <f>IF(FI14="NA","NA",IF(FI14="ND",0,IF(OR(FI14="Sin dato",ISBLANK(FJ14)),"Sin dato",IF(FJ14=0,((FM14-FI14)/FM14)*(POWER(-1, $H14)),IF(FJ14&lt;0,1+(((FI14-FJ14)*(POWER(-1, $H14)))/FJ14),1-(((FI14-FJ14)*(POWER(-1, $H14)))/FJ14))))))</f>
        <v>0.99752763142005529</v>
      </c>
      <c r="FM14" s="20">
        <f>$EO14</f>
        <v>0</v>
      </c>
      <c r="FN14" s="18">
        <f>IF(FL14="NA","NA",IF(FL14="Sin dato","Sin dato",1-FL14))</f>
        <v>2.4723685799447059E-3</v>
      </c>
      <c r="FO14" s="19">
        <f>IF(ISBLANK(FJ14),"Sin meta",IF(FI14="NA","NA",IF(FN14&lt;=0,$J14,IF(AND(FN14&lt;=FM14,FN14&gt;0),($J14*(1-(FN14/FM14))),0))))</f>
        <v>0</v>
      </c>
      <c r="FP14" s="18"/>
    </row>
    <row r="15" spans="1:172" ht="45" customHeight="1" x14ac:dyDescent="0.25">
      <c r="A15" s="56"/>
      <c r="B15" s="66"/>
      <c r="C15" s="56"/>
      <c r="D15" s="46" t="s">
        <v>116</v>
      </c>
      <c r="E15" s="34" t="s">
        <v>115</v>
      </c>
      <c r="F15" s="64" t="s">
        <v>34</v>
      </c>
      <c r="G15" s="33" t="s">
        <v>49</v>
      </c>
      <c r="H15" s="32">
        <v>1</v>
      </c>
      <c r="I15" s="32">
        <v>8</v>
      </c>
      <c r="J15" s="31">
        <v>0.4</v>
      </c>
      <c r="K15" s="18">
        <v>0.95</v>
      </c>
      <c r="L15" s="28">
        <f>IF(N15&lt;&gt;"NA",IF(N15&lt;&gt;"Sin dato",1,0),0)</f>
        <v>1</v>
      </c>
      <c r="M15" s="28" t="b">
        <f>IF($J15&gt;0,N15&lt;&gt;"NA")</f>
        <v>1</v>
      </c>
      <c r="N15" s="27">
        <v>0.74930234050060429</v>
      </c>
      <c r="O15" s="18">
        <f>$K15</f>
        <v>0.95</v>
      </c>
      <c r="P15" s="18">
        <f>IF(N15="NA","NA",IF(N15="ND",0,IF(OR(N15="Sin dato",ISBLANK(O15)),"Sin dato",IF(O15=0,((Q15-N15)/Q15)*(POWER(-1, H15)),IF(O15&lt;0,1+(((N15-O15)*(POWER(-1, H15)))/O15),1-(((N15-O15)*(POWER(-1, H15)))/O15))))))</f>
        <v>0.78873930579010976</v>
      </c>
      <c r="Q15" s="20">
        <v>0</v>
      </c>
      <c r="R15" s="18">
        <f>IF(P15="NA","NA",IF(P15="Sin dato","Sin dato",1-P15))</f>
        <v>0.21126069420989024</v>
      </c>
      <c r="S15" s="19">
        <f>IF(ISBLANK(O15),"Sin meta",IF(N15="NA","NA",IF(R15&lt;=0,J15,IF(AND(R15&lt;=Q15,R15&gt;0),(J15*(1-(R15/Q15))),0))))</f>
        <v>0</v>
      </c>
      <c r="T15" s="20" t="str">
        <f>IF(N15="NA","No",IF(N15="Sin dato","No",IF(S15=$J15,"V",IF(S15=0,"R","A"))))</f>
        <v>R</v>
      </c>
      <c r="U15" s="28" t="b">
        <f>IF($J15&gt;0,V15&lt;&gt;"NA")</f>
        <v>1</v>
      </c>
      <c r="V15" s="27">
        <v>1</v>
      </c>
      <c r="W15" s="18">
        <f>$K15</f>
        <v>0.95</v>
      </c>
      <c r="X15" s="18">
        <f>IF(V15="NA","NA",IF(V15="ND",0,IF(OR(V15="Sin dato",ISBLANK(W15)),"Sin dato",IF(W15=0,((Y15-V15)/Y15)*(POWER(-1,$H15)),IF(W15&lt;0,1+(((V15-W15)*(POWER(-1,$H15)))/W15),1-(((V15-W15)*(POWER(-1,$H15)))/W15))))))</f>
        <v>1.0526315789473686</v>
      </c>
      <c r="Y15" s="20">
        <v>0</v>
      </c>
      <c r="Z15" s="18">
        <f>IF(X15="NA","NA",IF(X15="Sin dato","Sin dato",1-X15))</f>
        <v>-5.2631578947368585E-2</v>
      </c>
      <c r="AA15" s="19">
        <f>IF(ISBLANK(W15),"Sin meta",IF(V15="NA","NA",IF(Z15&lt;=0,$J15,IF(AND(Z15&lt;=Y15,Z15&gt;0),($J15*(1-(Z15/Y15))),0))))</f>
        <v>0.4</v>
      </c>
      <c r="AB15" s="19" t="str">
        <f>IF(N15="NA","No",IF(N15="Sin dato","No",IF(S15=$J15,"V",IF(S15=0,"R","A"))))</f>
        <v>R</v>
      </c>
      <c r="AC15" s="20" t="str">
        <f>IF(V15="NA","No",IF(V15="Sin dato","No",IF(AA15=$J15,"V",IF(AA15=0,"R","A"))))</f>
        <v>V</v>
      </c>
      <c r="AD15" s="18" t="str">
        <f>IF(AB15="No","No disponible",IF(AC15="No","No disponible",CONCATENATE(AB15,"-",AC15)))</f>
        <v>R-V</v>
      </c>
      <c r="AE15" s="18" t="str">
        <f>IF(AD15="No disponible","No disponible",IF(AC15=AB15,"No varía",AD15))</f>
        <v>R-V</v>
      </c>
      <c r="AF15" s="18" t="str">
        <f>IF(AE15="No disponible","No disponible",IF(AE15="No varía","No varía",IF(AC15="V","Mejora",IF(AC15="R","Empeora",IF(AB15="R","Mejora","Empeora")))))</f>
        <v>Mejora</v>
      </c>
      <c r="AG15" s="28" t="b">
        <f>IF($J15&gt;0,AH15&lt;&gt;"NA")</f>
        <v>1</v>
      </c>
      <c r="AH15" s="27">
        <v>1</v>
      </c>
      <c r="AI15" s="18">
        <f>$K15</f>
        <v>0.95</v>
      </c>
      <c r="AJ15" s="18">
        <f>IF(AH15="NA","NA",IF(AH15="ND",0,IF(OR(AH15="Sin dato",ISBLANK(AI15)),"Sin dato",IF(AI15=0,((AK15-AH15)/AK15)*(POWER(-1,$H15)),IF(AI15&lt;0,1+(((AH15-AI15)*(POWER(-1,$H15)))/AI15),1-(((AH15-AI15)*(POWER(-1,$H15)))/AI15))))))</f>
        <v>1.0526315789473686</v>
      </c>
      <c r="AK15" s="20">
        <v>0</v>
      </c>
      <c r="AL15" s="18">
        <f>IF(AJ15="NA","NA",IF(AJ15="Sin dato","Sin dato",1-AJ15))</f>
        <v>-5.2631578947368585E-2</v>
      </c>
      <c r="AM15" s="19">
        <f>IF(ISBLANK(AI15),"Sin meta",IF(AH15="NA","NA",IF(AL15&lt;=0,$J15,IF(AND(AL15&lt;=AK15,AL15&gt;0),($J15*(1-(AL15/AK15))),0))))</f>
        <v>0.4</v>
      </c>
      <c r="AN15" s="19" t="str">
        <f>IF(V15="NA","No",IF(V15="Sin dato","No",IF(AA15=$J15,"V",IF(AA15=0,"R","A"))))</f>
        <v>V</v>
      </c>
      <c r="AO15" s="20" t="str">
        <f>IF(AH15="NA","No",IF(AH15="Sin dato","No",IF(AM15=$J15,"V",IF(AM15=0,"R","A"))))</f>
        <v>V</v>
      </c>
      <c r="AP15" s="18" t="str">
        <f>IF(AN15="No","No disponible",IF(AO15="No","No disponible",CONCATENATE(AN15,"-",AO15)))</f>
        <v>V-V</v>
      </c>
      <c r="AQ15" s="18" t="str">
        <f>IF(AP15="No disponible","No disponible",IF(AO15=AN15,"No varía",AP15))</f>
        <v>No varía</v>
      </c>
      <c r="AR15" s="18" t="str">
        <f>IF(AQ15="No disponible","No disponible",IF(AQ15="No varía","No varía",IF(AO15="V","Mejora",IF(AO15="R","Empeora",IF(AN15="R","Mejora","Empeora")))))</f>
        <v>No varía</v>
      </c>
      <c r="AS15" s="28" t="b">
        <f>IF($J15&gt;0,AT15&lt;&gt;"NA")</f>
        <v>1</v>
      </c>
      <c r="AT15" s="27">
        <v>1</v>
      </c>
      <c r="AU15" s="18">
        <f>$K15</f>
        <v>0.95</v>
      </c>
      <c r="AV15" s="18">
        <f>IF(AT15="NA","NA",IF(AT15="ND",0,IF(OR(AT15="Sin dato",ISBLANK(AU15)),"Sin dato",IF(AU15=0,((AW15-AT15)/AW15)*(POWER(-1,$H15)),IF(AU15&lt;0,1+(((AT15-AU15)*(POWER(-1,$H15)))/AU15),1-(((AT15-AU15)*(POWER(-1,$H15)))/AU15))))))</f>
        <v>1.0526315789473686</v>
      </c>
      <c r="AW15" s="20">
        <v>0</v>
      </c>
      <c r="AX15" s="18">
        <f>IF(AV15="NA","NA",IF(AV15="Sin dato","Sin dato",1-AV15))</f>
        <v>-5.2631578947368585E-2</v>
      </c>
      <c r="AY15" s="19">
        <f>IF(ISBLANK(AU15),"Sin meta",IF(AT15="NA","NA",IF(AX15&lt;=0,$J15,IF(AND(AX15&lt;=AW15,AX15&gt;0),($J15*(1-(AX15/AW15))),0))))</f>
        <v>0.4</v>
      </c>
      <c r="AZ15" s="19" t="str">
        <f>IF(AH15="NA","No",IF(AH15="Sin dato","No",IF(AM15=$J15,"V",IF(AM15=0,"R","A"))))</f>
        <v>V</v>
      </c>
      <c r="BA15" s="20" t="str">
        <f>IF(AT15="NA","No",IF(AT15="Sin dato","No",IF(AY15=$J15,"V",IF(AY15=0,"R","A"))))</f>
        <v>V</v>
      </c>
      <c r="BB15" s="18" t="str">
        <f>IF(AZ15="No","No disponible",IF(BA15="No","No disponible",CONCATENATE(AZ15,"-",BA15)))</f>
        <v>V-V</v>
      </c>
      <c r="BC15" s="18" t="str">
        <f>IF(BB15="No disponible","No disponible",IF(BA15=AZ15,"No varía",BB15))</f>
        <v>No varía</v>
      </c>
      <c r="BD15" s="18" t="str">
        <f>IF(BC15="No disponible","No disponible",IF(BC15="No varía","No varía",IF(BA15="V","Mejora",IF(BA15="R","Empeora",IF(AZ15="R","Mejora","Empeora")))))</f>
        <v>No varía</v>
      </c>
      <c r="BE15" s="28" t="b">
        <f>IF($J15&gt;0,BF15&lt;&gt;"NA")</f>
        <v>1</v>
      </c>
      <c r="BF15" s="27">
        <v>1</v>
      </c>
      <c r="BG15" s="18">
        <f>$K15</f>
        <v>0.95</v>
      </c>
      <c r="BH15" s="18">
        <f>IF(BF15="NA","NA",IF(BF15="ND",0,IF(OR(BF15="Sin dato",ISBLANK(BG15)),"Sin dato",IF(BG15=0,((BI15-BF15)/BI15)*(POWER(-1,$H15)),IF(BG15&lt;0,1+(((BF15-BG15)*(POWER(-1,$H15)))/BG15),1-(((BF15-BG15)*(POWER(-1,$H15)))/BG15))))))</f>
        <v>1.0526315789473686</v>
      </c>
      <c r="BI15" s="20">
        <v>0</v>
      </c>
      <c r="BJ15" s="18">
        <f>IF(BH15="NA","NA",IF(BH15="Sin dato","Sin dato",1-BH15))</f>
        <v>-5.2631578947368585E-2</v>
      </c>
      <c r="BK15" s="19">
        <f>IF(ISBLANK(BG15),"Sin meta",IF(BF15="NA","NA",IF(BJ15&lt;=0,$J15,IF(AND(BJ15&lt;=BI15,BJ15&gt;0),($J15*(1-(BJ15/BI15))),0))))</f>
        <v>0.4</v>
      </c>
      <c r="BL15" s="19" t="str">
        <f>IF(AT15="NA","No",IF(AT15="Sin dato","No",IF(AY15=$J15,"V",IF(AY15=0,"R","A"))))</f>
        <v>V</v>
      </c>
      <c r="BM15" s="20" t="str">
        <f>IF(BF15="NA","No",IF(BF15="Sin dato","No",IF(BK15=$J15,"V",IF(BK15=0,"R","A"))))</f>
        <v>V</v>
      </c>
      <c r="BN15" s="18" t="str">
        <f>IF(BL15="No","No disponible",IF(BM15="No","No disponible",CONCATENATE(BL15,"-",BM15)))</f>
        <v>V-V</v>
      </c>
      <c r="BO15" s="18" t="str">
        <f>IF(BN15="No disponible","No disponible",IF(BM15=BL15,"No varía",BN15))</f>
        <v>No varía</v>
      </c>
      <c r="BP15" s="18" t="str">
        <f>IF(BO15="No disponible","No disponible",IF(BO15="No varía","No varía",IF(BM15="V","Mejora",IF(BM15="R","Empeora",IF(BL15="R","Mejora","Empeora")))))</f>
        <v>No varía</v>
      </c>
      <c r="BQ15" s="28" t="b">
        <f>IF($J15&gt;0,BR15&lt;&gt;"NA")</f>
        <v>1</v>
      </c>
      <c r="BR15" s="27">
        <v>1</v>
      </c>
      <c r="BS15" s="18">
        <f>$K15</f>
        <v>0.95</v>
      </c>
      <c r="BT15" s="18">
        <f>IF(BR15="NA","NA",IF(BR15="ND",0,IF(OR(BR15="Sin dato",ISBLANK(BS15)),"Sin dato",IF(BS15=0,((BU15-BR15)/BU15)*(POWER(-1,$H15)),IF(BS15&lt;0,1+(((BR15-BS15)*(POWER(-1,$H15)))/BS15),1-(((BR15-BS15)*(POWER(-1,$H15)))/BS15))))))</f>
        <v>1.0526315789473686</v>
      </c>
      <c r="BU15" s="20">
        <v>0</v>
      </c>
      <c r="BV15" s="18">
        <f>IF(BT15="NA","NA",IF(BT15="Sin dato","Sin dato",1-BT15))</f>
        <v>-5.2631578947368585E-2</v>
      </c>
      <c r="BW15" s="19">
        <f>IF(ISBLANK(BS15),"Sin meta",IF(BR15="NA","NA",IF(BV15&lt;=0,$J15,IF(AND(BV15&lt;=BU15,BV15&gt;0),($J15*(1-(BV15/BU15))),0))))</f>
        <v>0.4</v>
      </c>
      <c r="BX15" s="19" t="str">
        <f>IF(BF15="NA","No",IF(BF15="Sin dato","No",IF(BK15=$J15,"V",IF(BK15=0,"R","A"))))</f>
        <v>V</v>
      </c>
      <c r="BY15" s="20" t="str">
        <f>IF(BR15="NA","No",IF(BR15="Sin dato","No",IF(BW15=$J15,"V",IF(BW15=0,"R","A"))))</f>
        <v>V</v>
      </c>
      <c r="BZ15" s="18" t="str">
        <f>IF(BX15="No","No disponible",IF(BY15="No","No disponible",CONCATENATE(BX15,"-",BY15)))</f>
        <v>V-V</v>
      </c>
      <c r="CA15" s="18" t="str">
        <f>IF(BZ15="No disponible","No disponible",IF(BY15=BX15,"No varía",BZ15))</f>
        <v>No varía</v>
      </c>
      <c r="CB15" s="18" t="str">
        <f>IF(CA15="No disponible","No disponible",IF(CA15="No varía","No varía",IF(BY15="V","Mejora",IF(BY15="R","Empeora",IF(BX15="R","Mejora","Empeora")))))</f>
        <v>No varía</v>
      </c>
      <c r="CC15" s="28" t="b">
        <f>IF($J15&gt;0,CD15&lt;&gt;"NA")</f>
        <v>1</v>
      </c>
      <c r="CD15" s="27">
        <v>1</v>
      </c>
      <c r="CE15" s="18">
        <f>$K15</f>
        <v>0.95</v>
      </c>
      <c r="CF15" s="18">
        <f>IF(CD15="NA","NA",IF(CD15="ND",0,IF(OR(CD15="Sin dato",ISBLANK(CE15)),"Sin dato",IF(CE15=0,((CG15-CD15)/CG15)*(POWER(-1,$H15)),IF(CE15&lt;0,1+(((CD15-CE15)*(POWER(-1,$H15)))/CE15),1-(((CD15-CE15)*(POWER(-1,$H15)))/CE15))))))</f>
        <v>1.0526315789473686</v>
      </c>
      <c r="CG15" s="20">
        <v>0</v>
      </c>
      <c r="CH15" s="18">
        <f>IF(CF15="NA","NA",IF(CF15="Sin dato","Sin dato",1-CF15))</f>
        <v>-5.2631578947368585E-2</v>
      </c>
      <c r="CI15" s="19">
        <f>IF(ISBLANK(CE15),"Sin meta",IF(CD15="NA","NA",IF(CH15&lt;=0,$J15,IF(AND(CH15&lt;=CG15,CH15&gt;0),($J15*(1-(CH15/CG15))),0))))</f>
        <v>0.4</v>
      </c>
      <c r="CJ15" s="19" t="str">
        <f>IF(BR15="NA","No",IF(BR15="Sin dato","No",IF(BW15=$J15,"V",IF(BW15=0,"R","A"))))</f>
        <v>V</v>
      </c>
      <c r="CK15" s="20" t="str">
        <f>IF(CD15="NA","No",IF(CD15="Sin dato","No",IF(CI15=$J15,"V",IF(CI15=0,"R","A"))))</f>
        <v>V</v>
      </c>
      <c r="CL15" s="18" t="str">
        <f>IF(CJ15="No","No disponible",IF(CK15="No","No disponible",CONCATENATE(CJ15,"-",CK15)))</f>
        <v>V-V</v>
      </c>
      <c r="CM15" s="18" t="str">
        <f>IF(CL15="No disponible","No disponible",IF(CK15=CJ15,"No varía",CL15))</f>
        <v>No varía</v>
      </c>
      <c r="CN15" s="18" t="str">
        <f>IF(CM15="No disponible","No disponible",IF(CM15="No varía","No varía",IF(CK15="V","Mejora",IF(CK15="R","Empeora",IF(CJ15="R","Mejora","Empeora")))))</f>
        <v>No varía</v>
      </c>
      <c r="CO15" s="28" t="b">
        <f>IF($J15&gt;0,CP15&lt;&gt;"NA")</f>
        <v>1</v>
      </c>
      <c r="CP15" s="27">
        <v>0.99714155231041868</v>
      </c>
      <c r="CQ15" s="18">
        <f>$K15</f>
        <v>0.95</v>
      </c>
      <c r="CR15" s="18">
        <f>IF(CP15="NA","NA",IF(CP15="ND",0,IF(OR(CP15="Sin dato",ISBLANK(CQ15)),"Sin dato",IF(CQ15=0,((CS15-CP15)/CS15)*(POWER(-1,$H15)),IF(CQ15&lt;0,1+(((CP15-CQ15)*(POWER(-1,$H15)))/CQ15),1-(((CP15-CQ15)*(POWER(-1,$H15)))/CQ15))))))</f>
        <v>1.049622686642546</v>
      </c>
      <c r="CS15" s="20">
        <v>0</v>
      </c>
      <c r="CT15" s="18">
        <f>IF(CR15="NA","NA",IF(CR15="Sin dato","Sin dato",1-CR15))</f>
        <v>-4.9622686642545988E-2</v>
      </c>
      <c r="CU15" s="19">
        <f>IF(ISBLANK(CQ15),"Sin meta",IF(CP15="NA","NA",IF(CT15&lt;=0,$J15,IF(AND(CT15&lt;=CS15,CT15&gt;0),($J15*(1-(CT15/CS15))),0))))</f>
        <v>0.4</v>
      </c>
      <c r="CV15" s="19" t="str">
        <f>IF(CD15="NA","No",IF(CD15="Sin dato","No",IF(CI15=$J15,"V",IF(CI15=0,"R","A"))))</f>
        <v>V</v>
      </c>
      <c r="CW15" s="20" t="str">
        <f>IF(CP15="NA","No",IF(CP15="Sin dato","No",IF(CU15=$J15,"V",IF(CU15=0,"R","A"))))</f>
        <v>V</v>
      </c>
      <c r="CX15" s="18" t="str">
        <f>IF(CV15="No","No disponible",IF(CW15="No","No disponible",CONCATENATE(CV15,"-",CW15)))</f>
        <v>V-V</v>
      </c>
      <c r="CY15" s="18" t="str">
        <f>IF(CX15="No disponible","No disponible",IF(CW15=CV15,"No varía",CX15))</f>
        <v>No varía</v>
      </c>
      <c r="CZ15" s="18" t="str">
        <f>IF(CY15="No disponible","No disponible",IF(CY15="No varía","No varía",IF(CW15="V","Mejora",IF(CW15="R","Empeora",IF(CV15="R","Mejora","Empeora")))))</f>
        <v>No varía</v>
      </c>
      <c r="DA15" s="28" t="b">
        <f>IF($J15&gt;0,DB15&lt;&gt;"NA")</f>
        <v>1</v>
      </c>
      <c r="DB15" s="27">
        <v>0.95854261747533198</v>
      </c>
      <c r="DC15" s="18">
        <f>$K15</f>
        <v>0.95</v>
      </c>
      <c r="DD15" s="18">
        <f>IF(DB15="NA","NA",IF(DB15="ND",0,IF(OR(DB15="Sin dato",ISBLANK(DC15)),"Sin dato",IF(DC15=0,((DE15-DB15)/DE15)*(POWER(-1,$H15)),IF(DC15&lt;0,1+(((DB15-DC15)*(POWER(-1,$H15)))/DC15),1-(((DB15-DC15)*(POWER(-1,$H15)))/DC15))))))</f>
        <v>1.0089922289214022</v>
      </c>
      <c r="DE15" s="20">
        <v>0</v>
      </c>
      <c r="DF15" s="18">
        <f>IF(DD15="NA","NA",IF(DD15="Sin dato","Sin dato",1-DD15))</f>
        <v>-8.9922289214021678E-3</v>
      </c>
      <c r="DG15" s="19">
        <f>IF(ISBLANK(DC15),"Sin meta",IF(DB15="NA","NA",IF(DF15&lt;=0,$J15,IF(AND(DF15&lt;=DE15,DF15&gt;0),($J15*(1-(DF15/DE15))),0))))</f>
        <v>0.4</v>
      </c>
      <c r="DH15" s="19" t="str">
        <f>IF(CP15="NA","No",IF(CP15="Sin dato","No",IF(CU15=$J15,"V",IF(CU15=0,"R","A"))))</f>
        <v>V</v>
      </c>
      <c r="DI15" s="20" t="str">
        <f>IF(DB15="NA","No",IF(DB15="Sin dato","No",IF(DG15=$J15,"V",IF(DG15=0,"R","A"))))</f>
        <v>V</v>
      </c>
      <c r="DJ15" s="18" t="str">
        <f>IF(DH15="No","No disponible",IF(DI15="No","No disponible",CONCATENATE(DH15,"-",DI15)))</f>
        <v>V-V</v>
      </c>
      <c r="DK15" s="18" t="str">
        <f>IF(DJ15="No disponible","No disponible",IF(DI15=DH15,"No varía",DJ15))</f>
        <v>No varía</v>
      </c>
      <c r="DL15" s="18" t="str">
        <f>IF(DK15="No disponible","No disponible",IF(DK15="No varía","No varía",IF(DI15="V","Mejora",IF(DI15="R","Empeora",IF(DH15="R","Mejora","Empeora")))))</f>
        <v>No varía</v>
      </c>
      <c r="DM15" s="28" t="b">
        <f>IF($J15&gt;0,DN15&lt;&gt;"NA")</f>
        <v>1</v>
      </c>
      <c r="DN15" s="27" t="s">
        <v>28</v>
      </c>
      <c r="DO15" s="18">
        <f>$K15</f>
        <v>0.95</v>
      </c>
      <c r="DP15" s="18" t="str">
        <f>IF(DN15="NA","NA",IF(DN15="ND",0,IF(OR(DN15="Sin dato",ISBLANK(DO15)),"Sin dato",IF(DO15=0,((DQ15-DN15)/DQ15)*(POWER(-1,$H15)),IF(DO15&lt;0,1+(((DN15-DO15)*(POWER(-1,$H15)))/DO15),1-(((DN15-DO15)*(POWER(-1,$H15)))/DO15))))))</f>
        <v>Sin dato</v>
      </c>
      <c r="DQ15" s="20">
        <v>0</v>
      </c>
      <c r="DR15" s="18" t="str">
        <f>IF(DP15="NA","NA",IF(DP15="Sin dato","Sin dato",1-DP15))</f>
        <v>Sin dato</v>
      </c>
      <c r="DS15" s="19">
        <f>IF(ISBLANK(DO15),"Sin meta",IF(DN15="NA","NA",IF(DR15&lt;=0,$J15,IF(AND(DR15&lt;=DQ15,DR15&gt;0),($J15*(1-(DR15/DQ15))),0))))</f>
        <v>0</v>
      </c>
      <c r="DT15" s="19" t="str">
        <f>IF(DB15="NA","No",IF(DB15="Sin dato","No",IF(DG15=$J15,"V",IF(DG15=0,"R","A"))))</f>
        <v>V</v>
      </c>
      <c r="DU15" s="20" t="str">
        <f>IF(DN15="NA","No",IF(DN15="Sin dato","No",IF(DS15=$J15,"V",IF(DS15=0,"R","A"))))</f>
        <v>No</v>
      </c>
      <c r="DV15" s="18" t="str">
        <f>IF(DT15="No","No disponible",IF(DU15="No","No disponible",CONCATENATE(DT15,"-",DU15)))</f>
        <v>No disponible</v>
      </c>
      <c r="DW15" s="18" t="str">
        <f>IF(DV15="No disponible","No disponible",IF(DU15=DT15,"No varía",DV15))</f>
        <v>No disponible</v>
      </c>
      <c r="DX15" s="18" t="str">
        <f>IF(DW15="No disponible","No disponible",IF(DW15="No varía","No varía",IF(DU15="V","Mejora",IF(DU15="R","Empeora",IF(DT15="R","Mejora","Empeora")))))</f>
        <v>No disponible</v>
      </c>
      <c r="DY15" s="28" t="b">
        <f>IF($J15&gt;0,DZ15&lt;&gt;"NA")</f>
        <v>1</v>
      </c>
      <c r="DZ15" s="27" t="s">
        <v>28</v>
      </c>
      <c r="EA15" s="18">
        <f>$K15</f>
        <v>0.95</v>
      </c>
      <c r="EB15" s="18" t="str">
        <f>IF(DZ15="NA","NA",IF(DZ15="ND",0,IF(OR(DZ15="Sin dato",ISBLANK(EA15)),"Sin dato",IF(EA15=0,((EC15-DZ15)/EC15)*(POWER(-1,$H15)),IF(EA15&lt;0,1+(((DZ15-EA15)*(POWER(-1,$H15)))/EA15),1-(((DZ15-EA15)*(POWER(-1,$H15)))/EA15))))))</f>
        <v>Sin dato</v>
      </c>
      <c r="EC15" s="20">
        <v>0</v>
      </c>
      <c r="ED15" s="18" t="str">
        <f>IF(EB15="NA","NA",IF(EB15="Sin dato","Sin dato",1-EB15))</f>
        <v>Sin dato</v>
      </c>
      <c r="EE15" s="19">
        <f>IF(ISBLANK(EA15),"Sin meta",IF(DZ15="NA","NA",IF(ED15&lt;=0,$J15,IF(AND(ED15&lt;=EC15,ED15&gt;0),($J15*(1-(ED15/EC15))),0))))</f>
        <v>0</v>
      </c>
      <c r="EF15" s="19" t="str">
        <f>IF(DN15="NA","No",IF(DN15="Sin dato","No",IF(DS15=$J15,"V",IF(DS15=0,"R","A"))))</f>
        <v>No</v>
      </c>
      <c r="EG15" s="20" t="str">
        <f>IF(DZ15="NA","No",IF(DZ15="Sin dato","No",IF(EE15=$J15,"V",IF(EE15=0,"R","A"))))</f>
        <v>No</v>
      </c>
      <c r="EH15" s="18" t="str">
        <f>IF(EF15="No","No disponible",IF(EG15="No","No disponible",CONCATENATE(EF15,"-",EG15)))</f>
        <v>No disponible</v>
      </c>
      <c r="EI15" s="18" t="str">
        <f>IF(EH15="No disponible","No disponible",IF(EG15=EF15,"No varía",EH15))</f>
        <v>No disponible</v>
      </c>
      <c r="EJ15" s="18" t="str">
        <f>IF(EI15="No disponible","No disponible",IF(EI15="No varía","No varía",IF(EG15="V","Mejora",IF(EG15="R","Empeora",IF(EF15="R","Mejora","Empeora")))))</f>
        <v>No disponible</v>
      </c>
      <c r="EK15" s="28" t="b">
        <f>IF($J15&gt;0,EL15&lt;&gt;"NA")</f>
        <v>1</v>
      </c>
      <c r="EL15" s="27" t="s">
        <v>28</v>
      </c>
      <c r="EM15" s="18">
        <f>$K15</f>
        <v>0.95</v>
      </c>
      <c r="EN15" s="18" t="str">
        <f>IF(EL15="NA","NA",IF(EL15="ND",0,IF(OR(EL15="Sin dato",ISBLANK(EM15)),"Sin dato",IF(EM15=0,((EO15-EL15)/EO15)*(POWER(-1,$H15)),IF(EM15&lt;0,1+(((EL15-EM15)*(POWER(-1,$H15)))/EM15),1-(((EL15-EM15)*(POWER(-1,$H15)))/EM15))))))</f>
        <v>Sin dato</v>
      </c>
      <c r="EO15" s="20">
        <v>0</v>
      </c>
      <c r="EP15" s="18" t="str">
        <f>IF(EN15="NA","NA",IF(EN15="Sin dato","Sin dato",1-EN15))</f>
        <v>Sin dato</v>
      </c>
      <c r="EQ15" s="19">
        <f>IF(ISBLANK(EM15),"Sin meta",IF(EL15="NA","NA",IF(EP15&lt;=0,$J15,IF(AND(EP15&lt;=EO15,EP15&gt;0),($J15*(1-(EP15/EO15))),0))))</f>
        <v>0</v>
      </c>
      <c r="ER15" s="19" t="str">
        <f>IF(DZ15="NA","No",IF(DZ15="Sin dato","No",IF(EE15=$J15,"V",IF(EE15=0,"R","A"))))</f>
        <v>No</v>
      </c>
      <c r="ES15" s="20" t="str">
        <f>IF(EL15="NA","No",IF(EL15="Sin dato","No",IF(EQ15=$J15,"V",IF(EQ15=0,"R","A"))))</f>
        <v>No</v>
      </c>
      <c r="ET15" s="18" t="str">
        <f>IF(ER15="No","No disponible",IF(ES15="No","No disponible",CONCATENATE(ER15,"-",ES15)))</f>
        <v>No disponible</v>
      </c>
      <c r="EU15" s="18" t="str">
        <f>IF(ET15="No disponible","No disponible",IF(ES15=ER15,"No varía",ET15))</f>
        <v>No disponible</v>
      </c>
      <c r="EV15" s="18" t="str">
        <f>IF(EU15="No disponible","No disponible",IF(EU15="No varía","No varía",IF(ES15="V","Mejora",IF(ES15="R","Empeora",IF(ER15="R","Mejora","Empeora")))))</f>
        <v>No disponible</v>
      </c>
      <c r="EW15" s="39"/>
      <c r="EX15" s="25" t="b">
        <f>IF(EL15="NA","NA",IF(EL15="ND","GC0",IF(EL15="Sin dato",IF(DZ15="NA","NA",IF(DZ15="ND","GC0",IF(DZ15="Sin dato",IF(DN15="NA","NA",IF(DN15="ND","GC0",IF(DN15="Sin dato",IF(DB15="NA","NA",IF(DB15="ND","GC0",IF(DB15="Sin dato",IF(CP15="NA","NA",IF(CP15="ND","GC0",IF(CP15="Sin dato",IF(CD15="NA","NA",IF(CD15="ND","GC0",IF(CD15="Sin dato",IF(BR15="NA","NA",IF(BR15="ND","GC0",IF(BR15="Sin dato",IF(BF15="NA","NA",IF(BF15="ND","GC0",IF(BF15="Sin dato",IF(AT15="NA","NA",IF(AT15="ND","GC0",IF(AT15="Sin dato",IF(AH15="NA","NA",IF(AH15="ND","GC0",IF(AH15="Sin dato",IF(V15="NA","No evaluable",IF(V15="Sin dato", IF(N15="Sin dato", IF(($B$58-$B$71)&gt;($I15),"GC0",  "No evaluable"))))))))))))))))))))))))))))))))))</f>
        <v>0</v>
      </c>
      <c r="EZ15" s="2">
        <f>IF(EX15="GC0",0,IF(EX15=FALSE,IF(EL15="Sin dato",IF(DZ15="Sin dato",IF(DN15="Sin dato",IF(DB15="Sin dato",IF(CP15="Sin dato",IF(CD15="Sin dato",IF(BR15="Sin dato",IF(BF15="Sin dato",IF(AT15="Sin dato",IF(AH15="Sin dato",IF(V15="Sin dato",IF(N15="Sin dato",0,S15),AA15),AM15),AY15),BK15),BW15),CI15),CU15),DG15),DS15),EE15),EQ15)))</f>
        <v>0.4</v>
      </c>
      <c r="FE15" s="24">
        <f>IF(EZ15=FALSE,0,IF(EZ15="GC0",0,EZ15))</f>
        <v>0.4</v>
      </c>
      <c r="FH15" s="23" t="b">
        <f>IF($J15&gt;0,FI15&lt;&gt;"NA")</f>
        <v>1</v>
      </c>
      <c r="FI15" s="38">
        <f>IF(EL15="Sin dato",IF(DZ15="Sin dato",IF(DN15="Sin dato",IF(DB15="Sin dato",IF(CP15="Sin dato",IF(CD15="Sin dato",IF(BR15="Sin dato",IF(BF15="Sin dato",IF(AT15="Sin dato",IF(AH15="Sin dato",IF(V15="Sin dato",IF(N15="Sin dato","Sin dato",N15),V15),AH15),AT15),BF15),BR15),CD15),CP15),DB15),DN15),DZ15),EL15)</f>
        <v>0.95854261747533198</v>
      </c>
      <c r="FJ15" s="18">
        <f>IF(FI15="NA",$K15,IF(FI15="Sin dato",$K15,IF(FK15="Diciembre",$EM15,IF(FK15="Noviembre",$EA15,IF(FK15="Octubre",$DO15,IF(FK15="Septiembre",$DC15,IF(FK15="Agosto",$CQ15,IF(FK15="Julio",$CE15,IF(FK15="Junio",$BS15,IF(FK15="Mayo",$BG15,IF(FK15="Abril",$AU15,IF(FK15="Marzo",$AI15,IF(FK15="Febrero",$W15,IF(FK15="Enero",$O15,$K15))))))))))))))</f>
        <v>0.95</v>
      </c>
      <c r="FK15" s="18" t="str">
        <f>IF(FI15="NA","NA",IF(EL15="Sin dato",IF(DZ15="Sin dato",IF(DN15="Sin dato",IF(DB15="Sin dato",IF(CP15="Sin dato",IF(CD15="Sin dato",IF(BR15="Sin dato",IF(BF15="Sin dato",IF(AT15="Sin dato",IF(AH15="Sin dato",IF(V15="Sin dato",IF(N15="Sin dato","Sin dato","Enero"),"Febrero"),"Marzo"),"Abril"),"Mayo"),"Junio"),"Julio"),"Agosto"),"Septiembre"),"Octubre"),"Noviembre"),"Diciembre"))</f>
        <v>Septiembre</v>
      </c>
      <c r="FL15" s="18">
        <f>IF(FI15="NA","NA",IF(FI15="ND",0,IF(OR(FI15="Sin dato",ISBLANK(FJ15)),"Sin dato",IF(FJ15=0,((FM15-FI15)/FM15)*(POWER(-1, $H15)),IF(FJ15&lt;0,1+(((FI15-FJ15)*(POWER(-1, $H15)))/FJ15),1-(((FI15-FJ15)*(POWER(-1, $H15)))/FJ15))))))</f>
        <v>1.0089922289214022</v>
      </c>
      <c r="FM15" s="20">
        <f>$EO15</f>
        <v>0</v>
      </c>
      <c r="FN15" s="18">
        <f>IF(FL15="NA","NA",IF(FL15="Sin dato","Sin dato",1-FL15))</f>
        <v>-8.9922289214021678E-3</v>
      </c>
      <c r="FO15" s="19">
        <f>IF(ISBLANK(FJ15),"Sin meta",IF(FI15="NA","NA",IF(FN15&lt;=0,$J15,IF(AND(FN15&lt;=FM15,FN15&gt;0),($J15*(1-(FN15/FM15))),0))))</f>
        <v>0.4</v>
      </c>
      <c r="FP15" s="18"/>
    </row>
    <row r="16" spans="1:172" ht="45" customHeight="1" x14ac:dyDescent="0.25">
      <c r="A16" s="56"/>
      <c r="B16" s="66"/>
      <c r="C16" s="56"/>
      <c r="D16" s="46" t="s">
        <v>114</v>
      </c>
      <c r="E16" s="34" t="s">
        <v>113</v>
      </c>
      <c r="F16" s="64" t="s">
        <v>34</v>
      </c>
      <c r="G16" s="33" t="s">
        <v>49</v>
      </c>
      <c r="H16" s="32">
        <v>1</v>
      </c>
      <c r="I16" s="32">
        <v>8</v>
      </c>
      <c r="J16" s="31">
        <v>0.4</v>
      </c>
      <c r="K16" s="18">
        <v>0.85</v>
      </c>
      <c r="L16" s="28">
        <f>IF(N16&lt;&gt;"NA",IF(N16&lt;&gt;"Sin dato",1,0),0)</f>
        <v>1</v>
      </c>
      <c r="M16" s="28" t="b">
        <f>IF($J16&gt;0,N16&lt;&gt;"NA")</f>
        <v>1</v>
      </c>
      <c r="N16" s="27">
        <v>0.56447410445628554</v>
      </c>
      <c r="O16" s="18">
        <f>$K16</f>
        <v>0.85</v>
      </c>
      <c r="P16" s="18">
        <f>IF(N16="NA","NA",IF(N16="ND",0,IF(OR(N16="Sin dato",ISBLANK(O16)),"Sin dato",IF(O16=0,((Q16-N16)/Q16)*(POWER(-1, H16)),IF(O16&lt;0,1+(((N16-O16)*(POWER(-1, H16)))/O16),1-(((N16-O16)*(POWER(-1, H16)))/O16))))))</f>
        <v>0.66408718171327719</v>
      </c>
      <c r="Q16" s="20">
        <v>0</v>
      </c>
      <c r="R16" s="18">
        <f>IF(P16="NA","NA",IF(P16="Sin dato","Sin dato",1-P16))</f>
        <v>0.33591281828672281</v>
      </c>
      <c r="S16" s="19">
        <f>IF(ISBLANK(O16),"Sin meta",IF(N16="NA","NA",IF(R16&lt;=0,J16,IF(AND(R16&lt;=Q16,R16&gt;0),(J16*(1-(R16/Q16))),0))))</f>
        <v>0</v>
      </c>
      <c r="T16" s="20" t="str">
        <f>IF(N16="NA","No",IF(N16="Sin dato","No",IF(S16=$J16,"V",IF(S16=0,"R","A"))))</f>
        <v>R</v>
      </c>
      <c r="U16" s="28" t="b">
        <f>IF($J16&gt;0,V16&lt;&gt;"NA")</f>
        <v>1</v>
      </c>
      <c r="V16" s="27">
        <v>1</v>
      </c>
      <c r="W16" s="18">
        <f>$K16</f>
        <v>0.85</v>
      </c>
      <c r="X16" s="18">
        <f>IF(V16="NA","NA",IF(V16="ND",0,IF(OR(V16="Sin dato",ISBLANK(W16)),"Sin dato",IF(W16=0,((Y16-V16)/Y16)*(POWER(-1,$H16)),IF(W16&lt;0,1+(((V16-W16)*(POWER(-1,$H16)))/W16),1-(((V16-W16)*(POWER(-1,$H16)))/W16))))))</f>
        <v>1.1764705882352942</v>
      </c>
      <c r="Y16" s="20">
        <v>0</v>
      </c>
      <c r="Z16" s="18">
        <f>IF(X16="NA","NA",IF(X16="Sin dato","Sin dato",1-X16))</f>
        <v>-0.17647058823529416</v>
      </c>
      <c r="AA16" s="19">
        <f>IF(ISBLANK(W16),"Sin meta",IF(V16="NA","NA",IF(Z16&lt;=0,$J16,IF(AND(Z16&lt;=Y16,Z16&gt;0),($J16*(1-(Z16/Y16))),0))))</f>
        <v>0.4</v>
      </c>
      <c r="AB16" s="19" t="str">
        <f>IF(N16="NA","No",IF(N16="Sin dato","No",IF(S16=$J16,"V",IF(S16=0,"R","A"))))</f>
        <v>R</v>
      </c>
      <c r="AC16" s="20" t="str">
        <f>IF(V16="NA","No",IF(V16="Sin dato","No",IF(AA16=$J16,"V",IF(AA16=0,"R","A"))))</f>
        <v>V</v>
      </c>
      <c r="AD16" s="18" t="str">
        <f>IF(AB16="No","No disponible",IF(AC16="No","No disponible",CONCATENATE(AB16,"-",AC16)))</f>
        <v>R-V</v>
      </c>
      <c r="AE16" s="18" t="str">
        <f>IF(AD16="No disponible","No disponible",IF(AC16=AB16,"No varía",AD16))</f>
        <v>R-V</v>
      </c>
      <c r="AF16" s="18" t="str">
        <f>IF(AE16="No disponible","No disponible",IF(AE16="No varía","No varía",IF(AC16="V","Mejora",IF(AC16="R","Empeora",IF(AB16="R","Mejora","Empeora")))))</f>
        <v>Mejora</v>
      </c>
      <c r="AG16" s="28" t="b">
        <f>IF($J16&gt;0,AH16&lt;&gt;"NA")</f>
        <v>1</v>
      </c>
      <c r="AH16" s="27">
        <v>1</v>
      </c>
      <c r="AI16" s="18">
        <f>$K16</f>
        <v>0.85</v>
      </c>
      <c r="AJ16" s="18">
        <f>IF(AH16="NA","NA",IF(AH16="ND",0,IF(OR(AH16="Sin dato",ISBLANK(AI16)),"Sin dato",IF(AI16=0,((AK16-AH16)/AK16)*(POWER(-1,$H16)),IF(AI16&lt;0,1+(((AH16-AI16)*(POWER(-1,$H16)))/AI16),1-(((AH16-AI16)*(POWER(-1,$H16)))/AI16))))))</f>
        <v>1.1764705882352942</v>
      </c>
      <c r="AK16" s="20">
        <v>0</v>
      </c>
      <c r="AL16" s="18">
        <f>IF(AJ16="NA","NA",IF(AJ16="Sin dato","Sin dato",1-AJ16))</f>
        <v>-0.17647058823529416</v>
      </c>
      <c r="AM16" s="19">
        <f>IF(ISBLANK(AI16),"Sin meta",IF(AH16="NA","NA",IF(AL16&lt;=0,$J16,IF(AND(AL16&lt;=AK16,AL16&gt;0),($J16*(1-(AL16/AK16))),0))))</f>
        <v>0.4</v>
      </c>
      <c r="AN16" s="19" t="str">
        <f>IF(V16="NA","No",IF(V16="Sin dato","No",IF(AA16=$J16,"V",IF(AA16=0,"R","A"))))</f>
        <v>V</v>
      </c>
      <c r="AO16" s="20" t="str">
        <f>IF(AH16="NA","No",IF(AH16="Sin dato","No",IF(AM16=$J16,"V",IF(AM16=0,"R","A"))))</f>
        <v>V</v>
      </c>
      <c r="AP16" s="18" t="str">
        <f>IF(AN16="No","No disponible",IF(AO16="No","No disponible",CONCATENATE(AN16,"-",AO16)))</f>
        <v>V-V</v>
      </c>
      <c r="AQ16" s="18" t="str">
        <f>IF(AP16="No disponible","No disponible",IF(AO16=AN16,"No varía",AP16))</f>
        <v>No varía</v>
      </c>
      <c r="AR16" s="18" t="str">
        <f>IF(AQ16="No disponible","No disponible",IF(AQ16="No varía","No varía",IF(AO16="V","Mejora",IF(AO16="R","Empeora",IF(AN16="R","Mejora","Empeora")))))</f>
        <v>No varía</v>
      </c>
      <c r="AS16" s="28" t="b">
        <f>IF($J16&gt;0,AT16&lt;&gt;"NA")</f>
        <v>1</v>
      </c>
      <c r="AT16" s="27">
        <v>1</v>
      </c>
      <c r="AU16" s="18">
        <f>$K16</f>
        <v>0.85</v>
      </c>
      <c r="AV16" s="18">
        <f>IF(AT16="NA","NA",IF(AT16="ND",0,IF(OR(AT16="Sin dato",ISBLANK(AU16)),"Sin dato",IF(AU16=0,((AW16-AT16)/AW16)*(POWER(-1,$H16)),IF(AU16&lt;0,1+(((AT16-AU16)*(POWER(-1,$H16)))/AU16),1-(((AT16-AU16)*(POWER(-1,$H16)))/AU16))))))</f>
        <v>1.1764705882352942</v>
      </c>
      <c r="AW16" s="20">
        <v>0</v>
      </c>
      <c r="AX16" s="18">
        <f>IF(AV16="NA","NA",IF(AV16="Sin dato","Sin dato",1-AV16))</f>
        <v>-0.17647058823529416</v>
      </c>
      <c r="AY16" s="19">
        <f>IF(ISBLANK(AU16),"Sin meta",IF(AT16="NA","NA",IF(AX16&lt;=0,$J16,IF(AND(AX16&lt;=AW16,AX16&gt;0),($J16*(1-(AX16/AW16))),0))))</f>
        <v>0.4</v>
      </c>
      <c r="AZ16" s="19" t="str">
        <f>IF(AH16="NA","No",IF(AH16="Sin dato","No",IF(AM16=$J16,"V",IF(AM16=0,"R","A"))))</f>
        <v>V</v>
      </c>
      <c r="BA16" s="20" t="str">
        <f>IF(AT16="NA","No",IF(AT16="Sin dato","No",IF(AY16=$J16,"V",IF(AY16=0,"R","A"))))</f>
        <v>V</v>
      </c>
      <c r="BB16" s="18" t="str">
        <f>IF(AZ16="No","No disponible",IF(BA16="No","No disponible",CONCATENATE(AZ16,"-",BA16)))</f>
        <v>V-V</v>
      </c>
      <c r="BC16" s="18" t="str">
        <f>IF(BB16="No disponible","No disponible",IF(BA16=AZ16,"No varía",BB16))</f>
        <v>No varía</v>
      </c>
      <c r="BD16" s="18" t="str">
        <f>IF(BC16="No disponible","No disponible",IF(BC16="No varía","No varía",IF(BA16="V","Mejora",IF(BA16="R","Empeora",IF(AZ16="R","Mejora","Empeora")))))</f>
        <v>No varía</v>
      </c>
      <c r="BE16" s="28" t="b">
        <f>IF($J16&gt;0,BF16&lt;&gt;"NA")</f>
        <v>1</v>
      </c>
      <c r="BF16" s="27">
        <v>1</v>
      </c>
      <c r="BG16" s="18">
        <f>$K16</f>
        <v>0.85</v>
      </c>
      <c r="BH16" s="18">
        <f>IF(BF16="NA","NA",IF(BF16="ND",0,IF(OR(BF16="Sin dato",ISBLANK(BG16)),"Sin dato",IF(BG16=0,((BI16-BF16)/BI16)*(POWER(-1,$H16)),IF(BG16&lt;0,1+(((BF16-BG16)*(POWER(-1,$H16)))/BG16),1-(((BF16-BG16)*(POWER(-1,$H16)))/BG16))))))</f>
        <v>1.1764705882352942</v>
      </c>
      <c r="BI16" s="20">
        <v>0</v>
      </c>
      <c r="BJ16" s="18">
        <f>IF(BH16="NA","NA",IF(BH16="Sin dato","Sin dato",1-BH16))</f>
        <v>-0.17647058823529416</v>
      </c>
      <c r="BK16" s="19">
        <f>IF(ISBLANK(BG16),"Sin meta",IF(BF16="NA","NA",IF(BJ16&lt;=0,$J16,IF(AND(BJ16&lt;=BI16,BJ16&gt;0),($J16*(1-(BJ16/BI16))),0))))</f>
        <v>0.4</v>
      </c>
      <c r="BL16" s="19" t="str">
        <f>IF(AT16="NA","No",IF(AT16="Sin dato","No",IF(AY16=$J16,"V",IF(AY16=0,"R","A"))))</f>
        <v>V</v>
      </c>
      <c r="BM16" s="20" t="str">
        <f>IF(BF16="NA","No",IF(BF16="Sin dato","No",IF(BK16=$J16,"V",IF(BK16=0,"R","A"))))</f>
        <v>V</v>
      </c>
      <c r="BN16" s="18" t="str">
        <f>IF(BL16="No","No disponible",IF(BM16="No","No disponible",CONCATENATE(BL16,"-",BM16)))</f>
        <v>V-V</v>
      </c>
      <c r="BO16" s="18" t="str">
        <f>IF(BN16="No disponible","No disponible",IF(BM16=BL16,"No varía",BN16))</f>
        <v>No varía</v>
      </c>
      <c r="BP16" s="18" t="str">
        <f>IF(BO16="No disponible","No disponible",IF(BO16="No varía","No varía",IF(BM16="V","Mejora",IF(BM16="R","Empeora",IF(BL16="R","Mejora","Empeora")))))</f>
        <v>No varía</v>
      </c>
      <c r="BQ16" s="28" t="b">
        <f>IF($J16&gt;0,BR16&lt;&gt;"NA")</f>
        <v>1</v>
      </c>
      <c r="BR16" s="27">
        <v>1</v>
      </c>
      <c r="BS16" s="18">
        <f>$K16</f>
        <v>0.85</v>
      </c>
      <c r="BT16" s="18">
        <f>IF(BR16="NA","NA",IF(BR16="ND",0,IF(OR(BR16="Sin dato",ISBLANK(BS16)),"Sin dato",IF(BS16=0,((BU16-BR16)/BU16)*(POWER(-1,$H16)),IF(BS16&lt;0,1+(((BR16-BS16)*(POWER(-1,$H16)))/BS16),1-(((BR16-BS16)*(POWER(-1,$H16)))/BS16))))))</f>
        <v>1.1764705882352942</v>
      </c>
      <c r="BU16" s="20">
        <v>0</v>
      </c>
      <c r="BV16" s="18">
        <f>IF(BT16="NA","NA",IF(BT16="Sin dato","Sin dato",1-BT16))</f>
        <v>-0.17647058823529416</v>
      </c>
      <c r="BW16" s="19">
        <f>IF(ISBLANK(BS16),"Sin meta",IF(BR16="NA","NA",IF(BV16&lt;=0,$J16,IF(AND(BV16&lt;=BU16,BV16&gt;0),($J16*(1-(BV16/BU16))),0))))</f>
        <v>0.4</v>
      </c>
      <c r="BX16" s="19" t="str">
        <f>IF(BF16="NA","No",IF(BF16="Sin dato","No",IF(BK16=$J16,"V",IF(BK16=0,"R","A"))))</f>
        <v>V</v>
      </c>
      <c r="BY16" s="20" t="str">
        <f>IF(BR16="NA","No",IF(BR16="Sin dato","No",IF(BW16=$J16,"V",IF(BW16=0,"R","A"))))</f>
        <v>V</v>
      </c>
      <c r="BZ16" s="18" t="str">
        <f>IF(BX16="No","No disponible",IF(BY16="No","No disponible",CONCATENATE(BX16,"-",BY16)))</f>
        <v>V-V</v>
      </c>
      <c r="CA16" s="18" t="str">
        <f>IF(BZ16="No disponible","No disponible",IF(BY16=BX16,"No varía",BZ16))</f>
        <v>No varía</v>
      </c>
      <c r="CB16" s="18" t="str">
        <f>IF(CA16="No disponible","No disponible",IF(CA16="No varía","No varía",IF(BY16="V","Mejora",IF(BY16="R","Empeora",IF(BX16="R","Mejora","Empeora")))))</f>
        <v>No varía</v>
      </c>
      <c r="CC16" s="28" t="b">
        <f>IF($J16&gt;0,CD16&lt;&gt;"NA")</f>
        <v>1</v>
      </c>
      <c r="CD16" s="27">
        <v>1</v>
      </c>
      <c r="CE16" s="18">
        <f>$K16</f>
        <v>0.85</v>
      </c>
      <c r="CF16" s="18">
        <f>IF(CD16="NA","NA",IF(CD16="ND",0,IF(OR(CD16="Sin dato",ISBLANK(CE16)),"Sin dato",IF(CE16=0,((CG16-CD16)/CG16)*(POWER(-1,$H16)),IF(CE16&lt;0,1+(((CD16-CE16)*(POWER(-1,$H16)))/CE16),1-(((CD16-CE16)*(POWER(-1,$H16)))/CE16))))))</f>
        <v>1.1764705882352942</v>
      </c>
      <c r="CG16" s="20">
        <v>0</v>
      </c>
      <c r="CH16" s="18">
        <f>IF(CF16="NA","NA",IF(CF16="Sin dato","Sin dato",1-CF16))</f>
        <v>-0.17647058823529416</v>
      </c>
      <c r="CI16" s="19">
        <f>IF(ISBLANK(CE16),"Sin meta",IF(CD16="NA","NA",IF(CH16&lt;=0,$J16,IF(AND(CH16&lt;=CG16,CH16&gt;0),($J16*(1-(CH16/CG16))),0))))</f>
        <v>0.4</v>
      </c>
      <c r="CJ16" s="19" t="str">
        <f>IF(BR16="NA","No",IF(BR16="Sin dato","No",IF(BW16=$J16,"V",IF(BW16=0,"R","A"))))</f>
        <v>V</v>
      </c>
      <c r="CK16" s="20" t="str">
        <f>IF(CD16="NA","No",IF(CD16="Sin dato","No",IF(CI16=$J16,"V",IF(CI16=0,"R","A"))))</f>
        <v>V</v>
      </c>
      <c r="CL16" s="18" t="str">
        <f>IF(CJ16="No","No disponible",IF(CK16="No","No disponible",CONCATENATE(CJ16,"-",CK16)))</f>
        <v>V-V</v>
      </c>
      <c r="CM16" s="18" t="str">
        <f>IF(CL16="No disponible","No disponible",IF(CK16=CJ16,"No varía",CL16))</f>
        <v>No varía</v>
      </c>
      <c r="CN16" s="18" t="str">
        <f>IF(CM16="No disponible","No disponible",IF(CM16="No varía","No varía",IF(CK16="V","Mejora",IF(CK16="R","Empeora",IF(CJ16="R","Mejora","Empeora")))))</f>
        <v>No varía</v>
      </c>
      <c r="CO16" s="28" t="b">
        <f>IF($J16&gt;0,CP16&lt;&gt;"NA")</f>
        <v>1</v>
      </c>
      <c r="CP16" s="27">
        <v>1</v>
      </c>
      <c r="CQ16" s="18">
        <f>$K16</f>
        <v>0.85</v>
      </c>
      <c r="CR16" s="18">
        <f>IF(CP16="NA","NA",IF(CP16="ND",0,IF(OR(CP16="Sin dato",ISBLANK(CQ16)),"Sin dato",IF(CQ16=0,((CS16-CP16)/CS16)*(POWER(-1,$H16)),IF(CQ16&lt;0,1+(((CP16-CQ16)*(POWER(-1,$H16)))/CQ16),1-(((CP16-CQ16)*(POWER(-1,$H16)))/CQ16))))))</f>
        <v>1.1764705882352942</v>
      </c>
      <c r="CS16" s="20">
        <v>0</v>
      </c>
      <c r="CT16" s="18">
        <f>IF(CR16="NA","NA",IF(CR16="Sin dato","Sin dato",1-CR16))</f>
        <v>-0.17647058823529416</v>
      </c>
      <c r="CU16" s="19">
        <f>IF(ISBLANK(CQ16),"Sin meta",IF(CP16="NA","NA",IF(CT16&lt;=0,$J16,IF(AND(CT16&lt;=CS16,CT16&gt;0),($J16*(1-(CT16/CS16))),0))))</f>
        <v>0.4</v>
      </c>
      <c r="CV16" s="19" t="str">
        <f>IF(CD16="NA","No",IF(CD16="Sin dato","No",IF(CI16=$J16,"V",IF(CI16=0,"R","A"))))</f>
        <v>V</v>
      </c>
      <c r="CW16" s="20" t="str">
        <f>IF(CP16="NA","No",IF(CP16="Sin dato","No",IF(CU16=$J16,"V",IF(CU16=0,"R","A"))))</f>
        <v>V</v>
      </c>
      <c r="CX16" s="18" t="str">
        <f>IF(CV16="No","No disponible",IF(CW16="No","No disponible",CONCATENATE(CV16,"-",CW16)))</f>
        <v>V-V</v>
      </c>
      <c r="CY16" s="18" t="str">
        <f>IF(CX16="No disponible","No disponible",IF(CW16=CV16,"No varía",CX16))</f>
        <v>No varía</v>
      </c>
      <c r="CZ16" s="18" t="str">
        <f>IF(CY16="No disponible","No disponible",IF(CY16="No varía","No varía",IF(CW16="V","Mejora",IF(CW16="R","Empeora",IF(CV16="R","Mejora","Empeora")))))</f>
        <v>No varía</v>
      </c>
      <c r="DA16" s="28" t="b">
        <f>IF($J16&gt;0,DB16&lt;&gt;"NA")</f>
        <v>1</v>
      </c>
      <c r="DB16" s="27">
        <v>1</v>
      </c>
      <c r="DC16" s="18">
        <f>$K16</f>
        <v>0.85</v>
      </c>
      <c r="DD16" s="18">
        <f>IF(DB16="NA","NA",IF(DB16="ND",0,IF(OR(DB16="Sin dato",ISBLANK(DC16)),"Sin dato",IF(DC16=0,((DE16-DB16)/DE16)*(POWER(-1,$H16)),IF(DC16&lt;0,1+(((DB16-DC16)*(POWER(-1,$H16)))/DC16),1-(((DB16-DC16)*(POWER(-1,$H16)))/DC16))))))</f>
        <v>1.1764705882352942</v>
      </c>
      <c r="DE16" s="20">
        <v>0</v>
      </c>
      <c r="DF16" s="18">
        <f>IF(DD16="NA","NA",IF(DD16="Sin dato","Sin dato",1-DD16))</f>
        <v>-0.17647058823529416</v>
      </c>
      <c r="DG16" s="19">
        <f>IF(ISBLANK(DC16),"Sin meta",IF(DB16="NA","NA",IF(DF16&lt;=0,$J16,IF(AND(DF16&lt;=DE16,DF16&gt;0),($J16*(1-(DF16/DE16))),0))))</f>
        <v>0.4</v>
      </c>
      <c r="DH16" s="19" t="str">
        <f>IF(CP16="NA","No",IF(CP16="Sin dato","No",IF(CU16=$J16,"V",IF(CU16=0,"R","A"))))</f>
        <v>V</v>
      </c>
      <c r="DI16" s="20" t="str">
        <f>IF(DB16="NA","No",IF(DB16="Sin dato","No",IF(DG16=$J16,"V",IF(DG16=0,"R","A"))))</f>
        <v>V</v>
      </c>
      <c r="DJ16" s="18" t="str">
        <f>IF(DH16="No","No disponible",IF(DI16="No","No disponible",CONCATENATE(DH16,"-",DI16)))</f>
        <v>V-V</v>
      </c>
      <c r="DK16" s="18" t="str">
        <f>IF(DJ16="No disponible","No disponible",IF(DI16=DH16,"No varía",DJ16))</f>
        <v>No varía</v>
      </c>
      <c r="DL16" s="18" t="str">
        <f>IF(DK16="No disponible","No disponible",IF(DK16="No varía","No varía",IF(DI16="V","Mejora",IF(DI16="R","Empeora",IF(DH16="R","Mejora","Empeora")))))</f>
        <v>No varía</v>
      </c>
      <c r="DM16" s="28" t="b">
        <f>IF($J16&gt;0,DN16&lt;&gt;"NA")</f>
        <v>1</v>
      </c>
      <c r="DN16" s="27" t="s">
        <v>28</v>
      </c>
      <c r="DO16" s="18">
        <f>$K16</f>
        <v>0.85</v>
      </c>
      <c r="DP16" s="18" t="str">
        <f>IF(DN16="NA","NA",IF(DN16="ND",0,IF(OR(DN16="Sin dato",ISBLANK(DO16)),"Sin dato",IF(DO16=0,((DQ16-DN16)/DQ16)*(POWER(-1,$H16)),IF(DO16&lt;0,1+(((DN16-DO16)*(POWER(-1,$H16)))/DO16),1-(((DN16-DO16)*(POWER(-1,$H16)))/DO16))))))</f>
        <v>Sin dato</v>
      </c>
      <c r="DQ16" s="20">
        <v>0</v>
      </c>
      <c r="DR16" s="18" t="str">
        <f>IF(DP16="NA","NA",IF(DP16="Sin dato","Sin dato",1-DP16))</f>
        <v>Sin dato</v>
      </c>
      <c r="DS16" s="19">
        <f>IF(ISBLANK(DO16),"Sin meta",IF(DN16="NA","NA",IF(DR16&lt;=0,$J16,IF(AND(DR16&lt;=DQ16,DR16&gt;0),($J16*(1-(DR16/DQ16))),0))))</f>
        <v>0</v>
      </c>
      <c r="DT16" s="19" t="str">
        <f>IF(DB16="NA","No",IF(DB16="Sin dato","No",IF(DG16=$J16,"V",IF(DG16=0,"R","A"))))</f>
        <v>V</v>
      </c>
      <c r="DU16" s="20" t="str">
        <f>IF(DN16="NA","No",IF(DN16="Sin dato","No",IF(DS16=$J16,"V",IF(DS16=0,"R","A"))))</f>
        <v>No</v>
      </c>
      <c r="DV16" s="18" t="str">
        <f>IF(DT16="No","No disponible",IF(DU16="No","No disponible",CONCATENATE(DT16,"-",DU16)))</f>
        <v>No disponible</v>
      </c>
      <c r="DW16" s="18" t="str">
        <f>IF(DV16="No disponible","No disponible",IF(DU16=DT16,"No varía",DV16))</f>
        <v>No disponible</v>
      </c>
      <c r="DX16" s="18" t="str">
        <f>IF(DW16="No disponible","No disponible",IF(DW16="No varía","No varía",IF(DU16="V","Mejora",IF(DU16="R","Empeora",IF(DT16="R","Mejora","Empeora")))))</f>
        <v>No disponible</v>
      </c>
      <c r="DY16" s="28" t="b">
        <f>IF($J16&gt;0,DZ16&lt;&gt;"NA")</f>
        <v>1</v>
      </c>
      <c r="DZ16" s="27" t="s">
        <v>28</v>
      </c>
      <c r="EA16" s="18">
        <f>$K16</f>
        <v>0.85</v>
      </c>
      <c r="EB16" s="18" t="str">
        <f>IF(DZ16="NA","NA",IF(DZ16="ND",0,IF(OR(DZ16="Sin dato",ISBLANK(EA16)),"Sin dato",IF(EA16=0,((EC16-DZ16)/EC16)*(POWER(-1,$H16)),IF(EA16&lt;0,1+(((DZ16-EA16)*(POWER(-1,$H16)))/EA16),1-(((DZ16-EA16)*(POWER(-1,$H16)))/EA16))))))</f>
        <v>Sin dato</v>
      </c>
      <c r="EC16" s="20">
        <v>0</v>
      </c>
      <c r="ED16" s="18" t="str">
        <f>IF(EB16="NA","NA",IF(EB16="Sin dato","Sin dato",1-EB16))</f>
        <v>Sin dato</v>
      </c>
      <c r="EE16" s="19">
        <f>IF(ISBLANK(EA16),"Sin meta",IF(DZ16="NA","NA",IF(ED16&lt;=0,$J16,IF(AND(ED16&lt;=EC16,ED16&gt;0),($J16*(1-(ED16/EC16))),0))))</f>
        <v>0</v>
      </c>
      <c r="EF16" s="19" t="str">
        <f>IF(DN16="NA","No",IF(DN16="Sin dato","No",IF(DS16=$J16,"V",IF(DS16=0,"R","A"))))</f>
        <v>No</v>
      </c>
      <c r="EG16" s="20" t="str">
        <f>IF(DZ16="NA","No",IF(DZ16="Sin dato","No",IF(EE16=$J16,"V",IF(EE16=0,"R","A"))))</f>
        <v>No</v>
      </c>
      <c r="EH16" s="18" t="str">
        <f>IF(EF16="No","No disponible",IF(EG16="No","No disponible",CONCATENATE(EF16,"-",EG16)))</f>
        <v>No disponible</v>
      </c>
      <c r="EI16" s="18" t="str">
        <f>IF(EH16="No disponible","No disponible",IF(EG16=EF16,"No varía",EH16))</f>
        <v>No disponible</v>
      </c>
      <c r="EJ16" s="18" t="str">
        <f>IF(EI16="No disponible","No disponible",IF(EI16="No varía","No varía",IF(EG16="V","Mejora",IF(EG16="R","Empeora",IF(EF16="R","Mejora","Empeora")))))</f>
        <v>No disponible</v>
      </c>
      <c r="EK16" s="28" t="b">
        <f>IF($J16&gt;0,EL16&lt;&gt;"NA")</f>
        <v>1</v>
      </c>
      <c r="EL16" s="27" t="s">
        <v>28</v>
      </c>
      <c r="EM16" s="18">
        <f>$K16</f>
        <v>0.85</v>
      </c>
      <c r="EN16" s="18" t="str">
        <f>IF(EL16="NA","NA",IF(EL16="ND",0,IF(OR(EL16="Sin dato",ISBLANK(EM16)),"Sin dato",IF(EM16=0,((EO16-EL16)/EO16)*(POWER(-1,$H16)),IF(EM16&lt;0,1+(((EL16-EM16)*(POWER(-1,$H16)))/EM16),1-(((EL16-EM16)*(POWER(-1,$H16)))/EM16))))))</f>
        <v>Sin dato</v>
      </c>
      <c r="EO16" s="20">
        <v>0</v>
      </c>
      <c r="EP16" s="18" t="str">
        <f>IF(EN16="NA","NA",IF(EN16="Sin dato","Sin dato",1-EN16))</f>
        <v>Sin dato</v>
      </c>
      <c r="EQ16" s="19">
        <f>IF(ISBLANK(EM16),"Sin meta",IF(EL16="NA","NA",IF(EP16&lt;=0,$J16,IF(AND(EP16&lt;=EO16,EP16&gt;0),($J16*(1-(EP16/EO16))),0))))</f>
        <v>0</v>
      </c>
      <c r="ER16" s="19" t="str">
        <f>IF(DZ16="NA","No",IF(DZ16="Sin dato","No",IF(EE16=$J16,"V",IF(EE16=0,"R","A"))))</f>
        <v>No</v>
      </c>
      <c r="ES16" s="20" t="str">
        <f>IF(EL16="NA","No",IF(EL16="Sin dato","No",IF(EQ16=$J16,"V",IF(EQ16=0,"R","A"))))</f>
        <v>No</v>
      </c>
      <c r="ET16" s="18" t="str">
        <f>IF(ER16="No","No disponible",IF(ES16="No","No disponible",CONCATENATE(ER16,"-",ES16)))</f>
        <v>No disponible</v>
      </c>
      <c r="EU16" s="18" t="str">
        <f>IF(ET16="No disponible","No disponible",IF(ES16=ER16,"No varía",ET16))</f>
        <v>No disponible</v>
      </c>
      <c r="EV16" s="18" t="str">
        <f>IF(EU16="No disponible","No disponible",IF(EU16="No varía","No varía",IF(ES16="V","Mejora",IF(ES16="R","Empeora",IF(ER16="R","Mejora","Empeora")))))</f>
        <v>No disponible</v>
      </c>
      <c r="EW16" s="39"/>
      <c r="EX16" s="25" t="b">
        <f>IF(EL16="NA","NA",IF(EL16="ND","GC0",IF(EL16="Sin dato",IF(DZ16="NA","NA",IF(DZ16="ND","GC0",IF(DZ16="Sin dato",IF(DN16="NA","NA",IF(DN16="ND","GC0",IF(DN16="Sin dato",IF(DB16="NA","NA",IF(DB16="ND","GC0",IF(DB16="Sin dato",IF(CP16="NA","NA",IF(CP16="ND","GC0",IF(CP16="Sin dato",IF(CD16="NA","NA",IF(CD16="ND","GC0",IF(CD16="Sin dato",IF(BR16="NA","NA",IF(BR16="ND","GC0",IF(BR16="Sin dato",IF(BF16="NA","NA",IF(BF16="ND","GC0",IF(BF16="Sin dato",IF(AT16="NA","NA",IF(AT16="ND","GC0",IF(AT16="Sin dato",IF(AH16="NA","NA",IF(AH16="ND","GC0",IF(AH16="Sin dato",IF(V16="NA","No evaluable",IF(V16="Sin dato", IF(N16="Sin dato", IF(($B$58-$B$71)&gt;($I16),"GC0",  "No evaluable"))))))))))))))))))))))))))))))))))</f>
        <v>0</v>
      </c>
      <c r="EZ16" s="2">
        <f>IF(EX16="GC0",0,IF(EX16=FALSE,IF(EL16="Sin dato",IF(DZ16="Sin dato",IF(DN16="Sin dato",IF(DB16="Sin dato",IF(CP16="Sin dato",IF(CD16="Sin dato",IF(BR16="Sin dato",IF(BF16="Sin dato",IF(AT16="Sin dato",IF(AH16="Sin dato",IF(V16="Sin dato",IF(N16="Sin dato",0,S16),AA16),AM16),AY16),BK16),BW16),CI16),CU16),DG16),DS16),EE16),EQ16)))</f>
        <v>0.4</v>
      </c>
      <c r="FE16" s="24">
        <f>IF(EZ16=FALSE,0,IF(EZ16="GC0",0,EZ16))</f>
        <v>0.4</v>
      </c>
      <c r="FH16" s="23" t="b">
        <f>IF($J16&gt;0,FI16&lt;&gt;"NA")</f>
        <v>1</v>
      </c>
      <c r="FI16" s="38">
        <f>IF(EL16="Sin dato",IF(DZ16="Sin dato",IF(DN16="Sin dato",IF(DB16="Sin dato",IF(CP16="Sin dato",IF(CD16="Sin dato",IF(BR16="Sin dato",IF(BF16="Sin dato",IF(AT16="Sin dato",IF(AH16="Sin dato",IF(V16="Sin dato",IF(N16="Sin dato","Sin dato",N16),V16),AH16),AT16),BF16),BR16),CD16),CP16),DB16),DN16),DZ16),EL16)</f>
        <v>1</v>
      </c>
      <c r="FJ16" s="18">
        <f>IF(FI16="NA",$K16,IF(FI16="Sin dato",$K16,IF(FK16="Diciembre",$EM16,IF(FK16="Noviembre",$EA16,IF(FK16="Octubre",$DO16,IF(FK16="Septiembre",$DC16,IF(FK16="Agosto",$CQ16,IF(FK16="Julio",$CE16,IF(FK16="Junio",$BS16,IF(FK16="Mayo",$BG16,IF(FK16="Abril",$AU16,IF(FK16="Marzo",$AI16,IF(FK16="Febrero",$W16,IF(FK16="Enero",$O16,$K16))))))))))))))</f>
        <v>0.85</v>
      </c>
      <c r="FK16" s="18" t="str">
        <f>IF(FI16="NA","NA",IF(EL16="Sin dato",IF(DZ16="Sin dato",IF(DN16="Sin dato",IF(DB16="Sin dato",IF(CP16="Sin dato",IF(CD16="Sin dato",IF(BR16="Sin dato",IF(BF16="Sin dato",IF(AT16="Sin dato",IF(AH16="Sin dato",IF(V16="Sin dato",IF(N16="Sin dato","Sin dato","Enero"),"Febrero"),"Marzo"),"Abril"),"Mayo"),"Junio"),"Julio"),"Agosto"),"Septiembre"),"Octubre"),"Noviembre"),"Diciembre"))</f>
        <v>Septiembre</v>
      </c>
      <c r="FL16" s="18">
        <f>IF(FI16="NA","NA",IF(FI16="ND",0,IF(OR(FI16="Sin dato",ISBLANK(FJ16)),"Sin dato",IF(FJ16=0,((FM16-FI16)/FM16)*(POWER(-1, $H16)),IF(FJ16&lt;0,1+(((FI16-FJ16)*(POWER(-1, $H16)))/FJ16),1-(((FI16-FJ16)*(POWER(-1, $H16)))/FJ16))))))</f>
        <v>1.1764705882352942</v>
      </c>
      <c r="FM16" s="20">
        <f>$EO16</f>
        <v>0</v>
      </c>
      <c r="FN16" s="18">
        <f>IF(FL16="NA","NA",IF(FL16="Sin dato","Sin dato",1-FL16))</f>
        <v>-0.17647058823529416</v>
      </c>
      <c r="FO16" s="19">
        <f>IF(ISBLANK(FJ16),"Sin meta",IF(FI16="NA","NA",IF(FN16&lt;=0,$J16,IF(AND(FN16&lt;=FM16,FN16&gt;0),($J16*(1-(FN16/FM16))),0))))</f>
        <v>0.4</v>
      </c>
      <c r="FP16" s="18"/>
    </row>
    <row r="17" spans="1:172" ht="54" customHeight="1" x14ac:dyDescent="0.25">
      <c r="A17" s="56"/>
      <c r="B17" s="66"/>
      <c r="C17" s="65"/>
      <c r="D17" s="46" t="s">
        <v>112</v>
      </c>
      <c r="E17" s="34" t="s">
        <v>111</v>
      </c>
      <c r="F17" s="64" t="s">
        <v>34</v>
      </c>
      <c r="G17" s="33" t="s">
        <v>49</v>
      </c>
      <c r="H17" s="32">
        <v>1</v>
      </c>
      <c r="I17" s="32">
        <v>8</v>
      </c>
      <c r="J17" s="31">
        <v>0.4</v>
      </c>
      <c r="K17" s="18">
        <v>0.6</v>
      </c>
      <c r="L17" s="28">
        <f>IF(N17&lt;&gt;"NA",IF(N17&lt;&gt;"Sin dato",1,0),0)</f>
        <v>0</v>
      </c>
      <c r="M17" s="28" t="b">
        <f>IF($J17&gt;0,N17&lt;&gt;"NA")</f>
        <v>0</v>
      </c>
      <c r="N17" s="27" t="s">
        <v>29</v>
      </c>
      <c r="O17" s="18">
        <f>$K17</f>
        <v>0.6</v>
      </c>
      <c r="P17" s="18" t="str">
        <f>IF(N17="NA","NA",IF(N17="ND",0,IF(OR(N17="Sin dato",ISBLANK(O17)),"Sin dato",IF(O17=0,((Q17-N17)/Q17)*(POWER(-1, H17)),IF(O17&lt;0,1+(((N17-O17)*(POWER(-1, H17)))/O17),1-(((N17-O17)*(POWER(-1, H17)))/O17))))))</f>
        <v>NA</v>
      </c>
      <c r="Q17" s="20">
        <v>0</v>
      </c>
      <c r="R17" s="18" t="str">
        <f>IF(P17="NA","NA",IF(P17="Sin dato","Sin dato",1-P17))</f>
        <v>NA</v>
      </c>
      <c r="S17" s="19" t="str">
        <f>IF(ISBLANK(O17),"Sin meta",IF(N17="NA","NA",IF(R17&lt;=0,J17,IF(AND(R17&lt;=Q17,R17&gt;0),(J17*(1-(R17/Q17))),0))))</f>
        <v>NA</v>
      </c>
      <c r="T17" s="20" t="str">
        <f>IF(N17="NA","No",IF(N17="Sin dato","No",IF(S17=$J17,"V",IF(S17=0,"R","A"))))</f>
        <v>No</v>
      </c>
      <c r="U17" s="28" t="b">
        <f>IF($J17&gt;0,V17&lt;&gt;"NA")</f>
        <v>0</v>
      </c>
      <c r="V17" s="27" t="s">
        <v>29</v>
      </c>
      <c r="W17" s="18">
        <f>$K17</f>
        <v>0.6</v>
      </c>
      <c r="X17" s="18" t="str">
        <f>IF(V17="NA","NA",IF(V17="ND",0,IF(OR(V17="Sin dato",ISBLANK(W17)),"Sin dato",IF(W17=0,((Y17-V17)/Y17)*(POWER(-1,$H17)),IF(W17&lt;0,1+(((V17-W17)*(POWER(-1,$H17)))/W17),1-(((V17-W17)*(POWER(-1,$H17)))/W17))))))</f>
        <v>NA</v>
      </c>
      <c r="Y17" s="20">
        <v>0</v>
      </c>
      <c r="Z17" s="18" t="str">
        <f>IF(X17="NA","NA",IF(X17="Sin dato","Sin dato",1-X17))</f>
        <v>NA</v>
      </c>
      <c r="AA17" s="19" t="str">
        <f>IF(ISBLANK(W17),"Sin meta",IF(V17="NA","NA",IF(Z17&lt;=0,$J17,IF(AND(Z17&lt;=Y17,Z17&gt;0),($J17*(1-(Z17/Y17))),0))))</f>
        <v>NA</v>
      </c>
      <c r="AB17" s="19" t="str">
        <f>IF(N17="NA","No",IF(N17="Sin dato","No",IF(S17=$J17,"V",IF(S17=0,"R","A"))))</f>
        <v>No</v>
      </c>
      <c r="AC17" s="20" t="str">
        <f>IF(V17="NA","No",IF(V17="Sin dato","No",IF(AA17=$J17,"V",IF(AA17=0,"R","A"))))</f>
        <v>No</v>
      </c>
      <c r="AD17" s="18" t="str">
        <f>IF(AB17="No","No disponible",IF(AC17="No","No disponible",CONCATENATE(AB17,"-",AC17)))</f>
        <v>No disponible</v>
      </c>
      <c r="AE17" s="18" t="str">
        <f>IF(AD17="No disponible","No disponible",IF(AC17=AB17,"No varía",AD17))</f>
        <v>No disponible</v>
      </c>
      <c r="AF17" s="18" t="str">
        <f>IF(AE17="No disponible","No disponible",IF(AE17="No varía","No varía",IF(AC17="V","Mejora",IF(AC17="R","Empeora",IF(AB17="R","Mejora","Empeora")))))</f>
        <v>No disponible</v>
      </c>
      <c r="AG17" s="28" t="b">
        <f>IF($J17&gt;0,AH17&lt;&gt;"NA")</f>
        <v>0</v>
      </c>
      <c r="AH17" s="27" t="s">
        <v>29</v>
      </c>
      <c r="AI17" s="18">
        <f>$K17</f>
        <v>0.6</v>
      </c>
      <c r="AJ17" s="18" t="str">
        <f>IF(AH17="NA","NA",IF(AH17="ND",0,IF(OR(AH17="Sin dato",ISBLANK(AI17)),"Sin dato",IF(AI17=0,((AK17-AH17)/AK17)*(POWER(-1,$H17)),IF(AI17&lt;0,1+(((AH17-AI17)*(POWER(-1,$H17)))/AI17),1-(((AH17-AI17)*(POWER(-1,$H17)))/AI17))))))</f>
        <v>NA</v>
      </c>
      <c r="AK17" s="20">
        <v>0</v>
      </c>
      <c r="AL17" s="18" t="str">
        <f>IF(AJ17="NA","NA",IF(AJ17="Sin dato","Sin dato",1-AJ17))</f>
        <v>NA</v>
      </c>
      <c r="AM17" s="19" t="str">
        <f>IF(ISBLANK(AI17),"Sin meta",IF(AH17="NA","NA",IF(AL17&lt;=0,$J17,IF(AND(AL17&lt;=AK17,AL17&gt;0),($J17*(1-(AL17/AK17))),0))))</f>
        <v>NA</v>
      </c>
      <c r="AN17" s="19" t="str">
        <f>IF(V17="NA","No",IF(V17="Sin dato","No",IF(AA17=$J17,"V",IF(AA17=0,"R","A"))))</f>
        <v>No</v>
      </c>
      <c r="AO17" s="20" t="str">
        <f>IF(AH17="NA","No",IF(AH17="Sin dato","No",IF(AM17=$J17,"V",IF(AM17=0,"R","A"))))</f>
        <v>No</v>
      </c>
      <c r="AP17" s="18" t="str">
        <f>IF(AN17="No","No disponible",IF(AO17="No","No disponible",CONCATENATE(AN17,"-",AO17)))</f>
        <v>No disponible</v>
      </c>
      <c r="AQ17" s="18" t="str">
        <f>IF(AP17="No disponible","No disponible",IF(AO17=AN17,"No varía",AP17))</f>
        <v>No disponible</v>
      </c>
      <c r="AR17" s="18" t="str">
        <f>IF(AQ17="No disponible","No disponible",IF(AQ17="No varía","No varía",IF(AO17="V","Mejora",IF(AO17="R","Empeora",IF(AN17="R","Mejora","Empeora")))))</f>
        <v>No disponible</v>
      </c>
      <c r="AS17" s="28" t="b">
        <f>IF($J17&gt;0,AT17&lt;&gt;"NA")</f>
        <v>0</v>
      </c>
      <c r="AT17" s="27" t="s">
        <v>29</v>
      </c>
      <c r="AU17" s="18">
        <f>$K17</f>
        <v>0.6</v>
      </c>
      <c r="AV17" s="18" t="str">
        <f>IF(AT17="NA","NA",IF(AT17="ND",0,IF(OR(AT17="Sin dato",ISBLANK(AU17)),"Sin dato",IF(AU17=0,((AW17-AT17)/AW17)*(POWER(-1,$H17)),IF(AU17&lt;0,1+(((AT17-AU17)*(POWER(-1,$H17)))/AU17),1-(((AT17-AU17)*(POWER(-1,$H17)))/AU17))))))</f>
        <v>NA</v>
      </c>
      <c r="AW17" s="20">
        <v>0</v>
      </c>
      <c r="AX17" s="18" t="str">
        <f>IF(AV17="NA","NA",IF(AV17="Sin dato","Sin dato",1-AV17))</f>
        <v>NA</v>
      </c>
      <c r="AY17" s="19" t="str">
        <f>IF(ISBLANK(AU17),"Sin meta",IF(AT17="NA","NA",IF(AX17&lt;=0,$J17,IF(AND(AX17&lt;=AW17,AX17&gt;0),($J17*(1-(AX17/AW17))),0))))</f>
        <v>NA</v>
      </c>
      <c r="AZ17" s="19" t="str">
        <f>IF(AH17="NA","No",IF(AH17="Sin dato","No",IF(AM17=$J17,"V",IF(AM17=0,"R","A"))))</f>
        <v>No</v>
      </c>
      <c r="BA17" s="20" t="str">
        <f>IF(AT17="NA","No",IF(AT17="Sin dato","No",IF(AY17=$J17,"V",IF(AY17=0,"R","A"))))</f>
        <v>No</v>
      </c>
      <c r="BB17" s="18" t="str">
        <f>IF(AZ17="No","No disponible",IF(BA17="No","No disponible",CONCATENATE(AZ17,"-",BA17)))</f>
        <v>No disponible</v>
      </c>
      <c r="BC17" s="18" t="str">
        <f>IF(BB17="No disponible","No disponible",IF(BA17=AZ17,"No varía",BB17))</f>
        <v>No disponible</v>
      </c>
      <c r="BD17" s="18" t="str">
        <f>IF(BC17="No disponible","No disponible",IF(BC17="No varía","No varía",IF(BA17="V","Mejora",IF(BA17="R","Empeora",IF(AZ17="R","Mejora","Empeora")))))</f>
        <v>No disponible</v>
      </c>
      <c r="BE17" s="28" t="b">
        <f>IF($J17&gt;0,BF17&lt;&gt;"NA")</f>
        <v>0</v>
      </c>
      <c r="BF17" s="27" t="s">
        <v>29</v>
      </c>
      <c r="BG17" s="18">
        <f>$K17</f>
        <v>0.6</v>
      </c>
      <c r="BH17" s="18" t="str">
        <f>IF(BF17="NA","NA",IF(BF17="ND",0,IF(OR(BF17="Sin dato",ISBLANK(BG17)),"Sin dato",IF(BG17=0,((BI17-BF17)/BI17)*(POWER(-1,$H17)),IF(BG17&lt;0,1+(((BF17-BG17)*(POWER(-1,$H17)))/BG17),1-(((BF17-BG17)*(POWER(-1,$H17)))/BG17))))))</f>
        <v>NA</v>
      </c>
      <c r="BI17" s="20">
        <v>0</v>
      </c>
      <c r="BJ17" s="18" t="str">
        <f>IF(BH17="NA","NA",IF(BH17="Sin dato","Sin dato",1-BH17))</f>
        <v>NA</v>
      </c>
      <c r="BK17" s="19" t="str">
        <f>IF(ISBLANK(BG17),"Sin meta",IF(BF17="NA","NA",IF(BJ17&lt;=0,$J17,IF(AND(BJ17&lt;=BI17,BJ17&gt;0),($J17*(1-(BJ17/BI17))),0))))</f>
        <v>NA</v>
      </c>
      <c r="BL17" s="19" t="str">
        <f>IF(AT17="NA","No",IF(AT17="Sin dato","No",IF(AY17=$J17,"V",IF(AY17=0,"R","A"))))</f>
        <v>No</v>
      </c>
      <c r="BM17" s="20" t="str">
        <f>IF(BF17="NA","No",IF(BF17="Sin dato","No",IF(BK17=$J17,"V",IF(BK17=0,"R","A"))))</f>
        <v>No</v>
      </c>
      <c r="BN17" s="18" t="str">
        <f>IF(BL17="No","No disponible",IF(BM17="No","No disponible",CONCATENATE(BL17,"-",BM17)))</f>
        <v>No disponible</v>
      </c>
      <c r="BO17" s="18" t="str">
        <f>IF(BN17="No disponible","No disponible",IF(BM17=BL17,"No varía",BN17))</f>
        <v>No disponible</v>
      </c>
      <c r="BP17" s="18" t="str">
        <f>IF(BO17="No disponible","No disponible",IF(BO17="No varía","No varía",IF(BM17="V","Mejora",IF(BM17="R","Empeora",IF(BL17="R","Mejora","Empeora")))))</f>
        <v>No disponible</v>
      </c>
      <c r="BQ17" s="28" t="b">
        <f>IF($J17&gt;0,BR17&lt;&gt;"NA")</f>
        <v>0</v>
      </c>
      <c r="BR17" s="27" t="s">
        <v>29</v>
      </c>
      <c r="BS17" s="18">
        <f>$K17</f>
        <v>0.6</v>
      </c>
      <c r="BT17" s="18" t="str">
        <f>IF(BR17="NA","NA",IF(BR17="ND",0,IF(OR(BR17="Sin dato",ISBLANK(BS17)),"Sin dato",IF(BS17=0,((BU17-BR17)/BU17)*(POWER(-1,$H17)),IF(BS17&lt;0,1+(((BR17-BS17)*(POWER(-1,$H17)))/BS17),1-(((BR17-BS17)*(POWER(-1,$H17)))/BS17))))))</f>
        <v>NA</v>
      </c>
      <c r="BU17" s="20">
        <v>0</v>
      </c>
      <c r="BV17" s="18" t="str">
        <f>IF(BT17="NA","NA",IF(BT17="Sin dato","Sin dato",1-BT17))</f>
        <v>NA</v>
      </c>
      <c r="BW17" s="19" t="str">
        <f>IF(ISBLANK(BS17),"Sin meta",IF(BR17="NA","NA",IF(BV17&lt;=0,$J17,IF(AND(BV17&lt;=BU17,BV17&gt;0),($J17*(1-(BV17/BU17))),0))))</f>
        <v>NA</v>
      </c>
      <c r="BX17" s="19" t="str">
        <f>IF(BF17="NA","No",IF(BF17="Sin dato","No",IF(BK17=$J17,"V",IF(BK17=0,"R","A"))))</f>
        <v>No</v>
      </c>
      <c r="BY17" s="20" t="str">
        <f>IF(BR17="NA","No",IF(BR17="Sin dato","No",IF(BW17=$J17,"V",IF(BW17=0,"R","A"))))</f>
        <v>No</v>
      </c>
      <c r="BZ17" s="18" t="str">
        <f>IF(BX17="No","No disponible",IF(BY17="No","No disponible",CONCATENATE(BX17,"-",BY17)))</f>
        <v>No disponible</v>
      </c>
      <c r="CA17" s="18" t="str">
        <f>IF(BZ17="No disponible","No disponible",IF(BY17=BX17,"No varía",BZ17))</f>
        <v>No disponible</v>
      </c>
      <c r="CB17" s="18" t="str">
        <f>IF(CA17="No disponible","No disponible",IF(CA17="No varía","No varía",IF(BY17="V","Mejora",IF(BY17="R","Empeora",IF(BX17="R","Mejora","Empeora")))))</f>
        <v>No disponible</v>
      </c>
      <c r="CC17" s="28" t="b">
        <f>IF($J17&gt;0,CD17&lt;&gt;"NA")</f>
        <v>0</v>
      </c>
      <c r="CD17" s="27" t="s">
        <v>29</v>
      </c>
      <c r="CE17" s="18">
        <f>$K17</f>
        <v>0.6</v>
      </c>
      <c r="CF17" s="18" t="str">
        <f>IF(CD17="NA","NA",IF(CD17="ND",0,IF(OR(CD17="Sin dato",ISBLANK(CE17)),"Sin dato",IF(CE17=0,((CG17-CD17)/CG17)*(POWER(-1,$H17)),IF(CE17&lt;0,1+(((CD17-CE17)*(POWER(-1,$H17)))/CE17),1-(((CD17-CE17)*(POWER(-1,$H17)))/CE17))))))</f>
        <v>NA</v>
      </c>
      <c r="CG17" s="20">
        <v>0</v>
      </c>
      <c r="CH17" s="18" t="str">
        <f>IF(CF17="NA","NA",IF(CF17="Sin dato","Sin dato",1-CF17))</f>
        <v>NA</v>
      </c>
      <c r="CI17" s="19" t="str">
        <f>IF(ISBLANK(CE17),"Sin meta",IF(CD17="NA","NA",IF(CH17&lt;=0,$J17,IF(AND(CH17&lt;=CG17,CH17&gt;0),($J17*(1-(CH17/CG17))),0))))</f>
        <v>NA</v>
      </c>
      <c r="CJ17" s="19" t="str">
        <f>IF(BR17="NA","No",IF(BR17="Sin dato","No",IF(BW17=$J17,"V",IF(BW17=0,"R","A"))))</f>
        <v>No</v>
      </c>
      <c r="CK17" s="20" t="str">
        <f>IF(CD17="NA","No",IF(CD17="Sin dato","No",IF(CI17=$J17,"V",IF(CI17=0,"R","A"))))</f>
        <v>No</v>
      </c>
      <c r="CL17" s="18" t="str">
        <f>IF(CJ17="No","No disponible",IF(CK17="No","No disponible",CONCATENATE(CJ17,"-",CK17)))</f>
        <v>No disponible</v>
      </c>
      <c r="CM17" s="18" t="str">
        <f>IF(CL17="No disponible","No disponible",IF(CK17=CJ17,"No varía",CL17))</f>
        <v>No disponible</v>
      </c>
      <c r="CN17" s="18" t="str">
        <f>IF(CM17="No disponible","No disponible",IF(CM17="No varía","No varía",IF(CK17="V","Mejora",IF(CK17="R","Empeora",IF(CJ17="R","Mejora","Empeora")))))</f>
        <v>No disponible</v>
      </c>
      <c r="CO17" s="28" t="b">
        <f>IF($J17&gt;0,CP17&lt;&gt;"NA")</f>
        <v>0</v>
      </c>
      <c r="CP17" s="27" t="s">
        <v>29</v>
      </c>
      <c r="CQ17" s="18">
        <f>$K17</f>
        <v>0.6</v>
      </c>
      <c r="CR17" s="18" t="str">
        <f>IF(CP17="NA","NA",IF(CP17="ND",0,IF(OR(CP17="Sin dato",ISBLANK(CQ17)),"Sin dato",IF(CQ17=0,((CS17-CP17)/CS17)*(POWER(-1,$H17)),IF(CQ17&lt;0,1+(((CP17-CQ17)*(POWER(-1,$H17)))/CQ17),1-(((CP17-CQ17)*(POWER(-1,$H17)))/CQ17))))))</f>
        <v>NA</v>
      </c>
      <c r="CS17" s="20">
        <v>0</v>
      </c>
      <c r="CT17" s="18" t="str">
        <f>IF(CR17="NA","NA",IF(CR17="Sin dato","Sin dato",1-CR17))</f>
        <v>NA</v>
      </c>
      <c r="CU17" s="19" t="str">
        <f>IF(ISBLANK(CQ17),"Sin meta",IF(CP17="NA","NA",IF(CT17&lt;=0,$J17,IF(AND(CT17&lt;=CS17,CT17&gt;0),($J17*(1-(CT17/CS17))),0))))</f>
        <v>NA</v>
      </c>
      <c r="CV17" s="19" t="str">
        <f>IF(CD17="NA","No",IF(CD17="Sin dato","No",IF(CI17=$J17,"V",IF(CI17=0,"R","A"))))</f>
        <v>No</v>
      </c>
      <c r="CW17" s="20" t="str">
        <f>IF(CP17="NA","No",IF(CP17="Sin dato","No",IF(CU17=$J17,"V",IF(CU17=0,"R","A"))))</f>
        <v>No</v>
      </c>
      <c r="CX17" s="18" t="str">
        <f>IF(CV17="No","No disponible",IF(CW17="No","No disponible",CONCATENATE(CV17,"-",CW17)))</f>
        <v>No disponible</v>
      </c>
      <c r="CY17" s="18" t="str">
        <f>IF(CX17="No disponible","No disponible",IF(CW17=CV17,"No varía",CX17))</f>
        <v>No disponible</v>
      </c>
      <c r="CZ17" s="18" t="str">
        <f>IF(CY17="No disponible","No disponible",IF(CY17="No varía","No varía",IF(CW17="V","Mejora",IF(CW17="R","Empeora",IF(CV17="R","Mejora","Empeora")))))</f>
        <v>No disponible</v>
      </c>
      <c r="DA17" s="28" t="b">
        <f>IF($J17&gt;0,DB17&lt;&gt;"NA")</f>
        <v>0</v>
      </c>
      <c r="DB17" s="27" t="s">
        <v>29</v>
      </c>
      <c r="DC17" s="18">
        <f>$K17</f>
        <v>0.6</v>
      </c>
      <c r="DD17" s="18" t="str">
        <f>IF(DB17="NA","NA",IF(DB17="ND",0,IF(OR(DB17="Sin dato",ISBLANK(DC17)),"Sin dato",IF(DC17=0,((DE17-DB17)/DE17)*(POWER(-1,$H17)),IF(DC17&lt;0,1+(((DB17-DC17)*(POWER(-1,$H17)))/DC17),1-(((DB17-DC17)*(POWER(-1,$H17)))/DC17))))))</f>
        <v>NA</v>
      </c>
      <c r="DE17" s="20">
        <v>0</v>
      </c>
      <c r="DF17" s="18" t="str">
        <f>IF(DD17="NA","NA",IF(DD17="Sin dato","Sin dato",1-DD17))</f>
        <v>NA</v>
      </c>
      <c r="DG17" s="19" t="str">
        <f>IF(ISBLANK(DC17),"Sin meta",IF(DB17="NA","NA",IF(DF17&lt;=0,$J17,IF(AND(DF17&lt;=DE17,DF17&gt;0),($J17*(1-(DF17/DE17))),0))))</f>
        <v>NA</v>
      </c>
      <c r="DH17" s="19" t="str">
        <f>IF(CP17="NA","No",IF(CP17="Sin dato","No",IF(CU17=$J17,"V",IF(CU17=0,"R","A"))))</f>
        <v>No</v>
      </c>
      <c r="DI17" s="20" t="str">
        <f>IF(DB17="NA","No",IF(DB17="Sin dato","No",IF(DG17=$J17,"V",IF(DG17=0,"R","A"))))</f>
        <v>No</v>
      </c>
      <c r="DJ17" s="18" t="str">
        <f>IF(DH17="No","No disponible",IF(DI17="No","No disponible",CONCATENATE(DH17,"-",DI17)))</f>
        <v>No disponible</v>
      </c>
      <c r="DK17" s="18" t="str">
        <f>IF(DJ17="No disponible","No disponible",IF(DI17=DH17,"No varía",DJ17))</f>
        <v>No disponible</v>
      </c>
      <c r="DL17" s="18" t="str">
        <f>IF(DK17="No disponible","No disponible",IF(DK17="No varía","No varía",IF(DI17="V","Mejora",IF(DI17="R","Empeora",IF(DH17="R","Mejora","Empeora")))))</f>
        <v>No disponible</v>
      </c>
      <c r="DM17" s="28" t="b">
        <f>IF($J17&gt;0,DN17&lt;&gt;"NA")</f>
        <v>1</v>
      </c>
      <c r="DN17" s="27" t="s">
        <v>28</v>
      </c>
      <c r="DO17" s="18">
        <f>$K17</f>
        <v>0.6</v>
      </c>
      <c r="DP17" s="18" t="str">
        <f>IF(DN17="NA","NA",IF(DN17="ND",0,IF(OR(DN17="Sin dato",ISBLANK(DO17)),"Sin dato",IF(DO17=0,((DQ17-DN17)/DQ17)*(POWER(-1,$H17)),IF(DO17&lt;0,1+(((DN17-DO17)*(POWER(-1,$H17)))/DO17),1-(((DN17-DO17)*(POWER(-1,$H17)))/DO17))))))</f>
        <v>Sin dato</v>
      </c>
      <c r="DQ17" s="20">
        <v>0</v>
      </c>
      <c r="DR17" s="18" t="str">
        <f>IF(DP17="NA","NA",IF(DP17="Sin dato","Sin dato",1-DP17))</f>
        <v>Sin dato</v>
      </c>
      <c r="DS17" s="19">
        <f>IF(ISBLANK(DO17),"Sin meta",IF(DN17="NA","NA",IF(DR17&lt;=0,$J17,IF(AND(DR17&lt;=DQ17,DR17&gt;0),($J17*(1-(DR17/DQ17))),0))))</f>
        <v>0</v>
      </c>
      <c r="DT17" s="19" t="str">
        <f>IF(DB17="NA","No",IF(DB17="Sin dato","No",IF(DG17=$J17,"V",IF(DG17=0,"R","A"))))</f>
        <v>No</v>
      </c>
      <c r="DU17" s="20" t="str">
        <f>IF(DN17="NA","No",IF(DN17="Sin dato","No",IF(DS17=$J17,"V",IF(DS17=0,"R","A"))))</f>
        <v>No</v>
      </c>
      <c r="DV17" s="18" t="str">
        <f>IF(DT17="No","No disponible",IF(DU17="No","No disponible",CONCATENATE(DT17,"-",DU17)))</f>
        <v>No disponible</v>
      </c>
      <c r="DW17" s="18" t="str">
        <f>IF(DV17="No disponible","No disponible",IF(DU17=DT17,"No varía",DV17))</f>
        <v>No disponible</v>
      </c>
      <c r="DX17" s="18" t="str">
        <f>IF(DW17="No disponible","No disponible",IF(DW17="No varía","No varía",IF(DU17="V","Mejora",IF(DU17="R","Empeora",IF(DT17="R","Mejora","Empeora")))))</f>
        <v>No disponible</v>
      </c>
      <c r="DY17" s="28" t="b">
        <f>IF($J17&gt;0,DZ17&lt;&gt;"NA")</f>
        <v>1</v>
      </c>
      <c r="DZ17" s="27" t="s">
        <v>28</v>
      </c>
      <c r="EA17" s="18">
        <f>$K17</f>
        <v>0.6</v>
      </c>
      <c r="EB17" s="18" t="str">
        <f>IF(DZ17="NA","NA",IF(DZ17="ND",0,IF(OR(DZ17="Sin dato",ISBLANK(EA17)),"Sin dato",IF(EA17=0,((EC17-DZ17)/EC17)*(POWER(-1,$H17)),IF(EA17&lt;0,1+(((DZ17-EA17)*(POWER(-1,$H17)))/EA17),1-(((DZ17-EA17)*(POWER(-1,$H17)))/EA17))))))</f>
        <v>Sin dato</v>
      </c>
      <c r="EC17" s="20">
        <v>0</v>
      </c>
      <c r="ED17" s="18" t="str">
        <f>IF(EB17="NA","NA",IF(EB17="Sin dato","Sin dato",1-EB17))</f>
        <v>Sin dato</v>
      </c>
      <c r="EE17" s="19">
        <f>IF(ISBLANK(EA17),"Sin meta",IF(DZ17="NA","NA",IF(ED17&lt;=0,$J17,IF(AND(ED17&lt;=EC17,ED17&gt;0),($J17*(1-(ED17/EC17))),0))))</f>
        <v>0</v>
      </c>
      <c r="EF17" s="19" t="str">
        <f>IF(DN17="NA","No",IF(DN17="Sin dato","No",IF(DS17=$J17,"V",IF(DS17=0,"R","A"))))</f>
        <v>No</v>
      </c>
      <c r="EG17" s="20" t="str">
        <f>IF(DZ17="NA","No",IF(DZ17="Sin dato","No",IF(EE17=$J17,"V",IF(EE17=0,"R","A"))))</f>
        <v>No</v>
      </c>
      <c r="EH17" s="18" t="str">
        <f>IF(EF17="No","No disponible",IF(EG17="No","No disponible",CONCATENATE(EF17,"-",EG17)))</f>
        <v>No disponible</v>
      </c>
      <c r="EI17" s="18" t="str">
        <f>IF(EH17="No disponible","No disponible",IF(EG17=EF17,"No varía",EH17))</f>
        <v>No disponible</v>
      </c>
      <c r="EJ17" s="18" t="str">
        <f>IF(EI17="No disponible","No disponible",IF(EI17="No varía","No varía",IF(EG17="V","Mejora",IF(EG17="R","Empeora",IF(EF17="R","Mejora","Empeora")))))</f>
        <v>No disponible</v>
      </c>
      <c r="EK17" s="28" t="b">
        <f>IF($J17&gt;0,EL17&lt;&gt;"NA")</f>
        <v>1</v>
      </c>
      <c r="EL17" s="27" t="s">
        <v>28</v>
      </c>
      <c r="EM17" s="18">
        <f>$K17</f>
        <v>0.6</v>
      </c>
      <c r="EN17" s="18" t="str">
        <f>IF(EL17="NA","NA",IF(EL17="ND",0,IF(OR(EL17="Sin dato",ISBLANK(EM17)),"Sin dato",IF(EM17=0,((EO17-EL17)/EO17)*(POWER(-1,$H17)),IF(EM17&lt;0,1+(((EL17-EM17)*(POWER(-1,$H17)))/EM17),1-(((EL17-EM17)*(POWER(-1,$H17)))/EM17))))))</f>
        <v>Sin dato</v>
      </c>
      <c r="EO17" s="20">
        <v>0</v>
      </c>
      <c r="EP17" s="18" t="str">
        <f>IF(EN17="NA","NA",IF(EN17="Sin dato","Sin dato",1-EN17))</f>
        <v>Sin dato</v>
      </c>
      <c r="EQ17" s="19">
        <f>IF(ISBLANK(EM17),"Sin meta",IF(EL17="NA","NA",IF(EP17&lt;=0,$J17,IF(AND(EP17&lt;=EO17,EP17&gt;0),($J17*(1-(EP17/EO17))),0))))</f>
        <v>0</v>
      </c>
      <c r="ER17" s="19" t="str">
        <f>IF(DZ17="NA","No",IF(DZ17="Sin dato","No",IF(EE17=$J17,"V",IF(EE17=0,"R","A"))))</f>
        <v>No</v>
      </c>
      <c r="ES17" s="20" t="str">
        <f>IF(EL17="NA","No",IF(EL17="Sin dato","No",IF(EQ17=$J17,"V",IF(EQ17=0,"R","A"))))</f>
        <v>No</v>
      </c>
      <c r="ET17" s="18" t="str">
        <f>IF(ER17="No","No disponible",IF(ES17="No","No disponible",CONCATENATE(ER17,"-",ES17)))</f>
        <v>No disponible</v>
      </c>
      <c r="EU17" s="18" t="str">
        <f>IF(ET17="No disponible","No disponible",IF(ES17=ER17,"No varía",ET17))</f>
        <v>No disponible</v>
      </c>
      <c r="EV17" s="18" t="str">
        <f>IF(EU17="No disponible","No disponible",IF(EU17="No varía","No varía",IF(ES17="V","Mejora",IF(ES17="R","Empeora",IF(ER17="R","Mejora","Empeora")))))</f>
        <v>No disponible</v>
      </c>
      <c r="EW17" s="39"/>
      <c r="EX17" s="25" t="str">
        <f>IF(EL17="NA","NA",IF(EL17="ND","GC0",IF(EL17="Sin dato",IF(DZ17="NA","NA",IF(DZ17="ND","GC0",IF(DZ17="Sin dato",IF(DN17="NA","NA",IF(DN17="ND","GC0",IF(DN17="Sin dato",IF(DB17="NA","NA",IF(DB17="ND","GC0",IF(DB17="Sin dato",IF(CP17="NA","NA",IF(CP17="ND","GC0",IF(CP17="Sin dato",IF(CD17="NA","NA",IF(CD17="ND","GC0",IF(CD17="Sin dato",IF(BR17="NA","NA",IF(BR17="ND","GC0",IF(BR17="Sin dato",IF(BF17="NA","NA",IF(BF17="ND","GC0",IF(BF17="Sin dato",IF(AT17="NA","NA",IF(AT17="ND","GC0",IF(AT17="Sin dato",IF(AH17="NA","NA",IF(AH17="ND","GC0",IF(AH17="Sin dato",IF(V17="NA","No evaluable",IF(V17="Sin dato", IF(N17="Sin dato", IF(($B$58-$B$71)&gt;($I17),"GC0",  "No evaluable"))))))))))))))))))))))))))))))))))</f>
        <v>NA</v>
      </c>
      <c r="EZ17" s="2" t="b">
        <f>IF(EX17="GC0",0,IF(EX17=FALSE,IF(EL17="Sin dato",IF(DZ17="Sin dato",IF(DN17="Sin dato",IF(DB17="Sin dato",IF(CP17="Sin dato",IF(CD17="Sin dato",IF(BR17="Sin dato",IF(BF17="Sin dato",IF(AT17="Sin dato",IF(AH17="Sin dato",IF(V17="Sin dato",IF(N17="Sin dato",0,S17),AA17),AM17),AY17),BK17),BW17),CI17),CU17),DG17),DS17),EE17),EQ17)))</f>
        <v>0</v>
      </c>
      <c r="FE17" s="24">
        <f>IF(EZ17=FALSE,0,IF(EZ17="GC0",0,EZ17))</f>
        <v>0</v>
      </c>
      <c r="FH17" s="23" t="b">
        <f>IF($J17&gt;0,FI17&lt;&gt;"NA")</f>
        <v>0</v>
      </c>
      <c r="FI17" s="38" t="str">
        <f>IF(EL17="Sin dato",IF(DZ17="Sin dato",IF(DN17="Sin dato",IF(DB17="Sin dato",IF(CP17="Sin dato",IF(CD17="Sin dato",IF(BR17="Sin dato",IF(BF17="Sin dato",IF(AT17="Sin dato",IF(AH17="Sin dato",IF(V17="Sin dato",IF(N17="Sin dato","Sin dato",N17),V17),AH17),AT17),BF17),BR17),CD17),CP17),DB17),DN17),DZ17),EL17)</f>
        <v>NA</v>
      </c>
      <c r="FJ17" s="18">
        <f>IF(FI17="NA",$K17,IF(FI17="Sin dato",$K17,IF(FK17="Diciembre",$EM17,IF(FK17="Noviembre",$EA17,IF(FK17="Octubre",$DO17,IF(FK17="Septiembre",$DC17,IF(FK17="Agosto",$CQ17,IF(FK17="Julio",$CE17,IF(FK17="Junio",$BS17,IF(FK17="Mayo",$BG17,IF(FK17="Abril",$AU17,IF(FK17="Marzo",$AI17,IF(FK17="Febrero",$W17,IF(FK17="Enero",$O17,$K17))))))))))))))</f>
        <v>0.6</v>
      </c>
      <c r="FK17" s="18" t="str">
        <f>IF(FI17="NA","NA",IF(EL17="Sin dato",IF(DZ17="Sin dato",IF(DN17="Sin dato",IF(DB17="Sin dato",IF(CP17="Sin dato",IF(CD17="Sin dato",IF(BR17="Sin dato",IF(BF17="Sin dato",IF(AT17="Sin dato",IF(AH17="Sin dato",IF(V17="Sin dato",IF(N17="Sin dato","Sin dato","Enero"),"Febrero"),"Marzo"),"Abril"),"Mayo"),"Junio"),"Julio"),"Agosto"),"Septiembre"),"Octubre"),"Noviembre"),"Diciembre"))</f>
        <v>NA</v>
      </c>
      <c r="FL17" s="18" t="str">
        <f>IF(FI17="NA","NA",IF(FI17="ND",0,IF(OR(FI17="Sin dato",ISBLANK(FJ17)),"Sin dato",IF(FJ17=0,((FM17-FI17)/FM17)*(POWER(-1, $H17)),IF(FJ17&lt;0,1+(((FI17-FJ17)*(POWER(-1, $H17)))/FJ17),1-(((FI17-FJ17)*(POWER(-1, $H17)))/FJ17))))))</f>
        <v>NA</v>
      </c>
      <c r="FM17" s="20">
        <f>$EO17</f>
        <v>0</v>
      </c>
      <c r="FN17" s="18" t="str">
        <f>IF(FL17="NA","NA",IF(FL17="Sin dato","Sin dato",1-FL17))</f>
        <v>NA</v>
      </c>
      <c r="FO17" s="19" t="str">
        <f>IF(ISBLANK(FJ17),"Sin meta",IF(FI17="NA","NA",IF(FN17&lt;=0,$J17,IF(AND(FN17&lt;=FM17,FN17&gt;0),($J17*(1-(FN17/FM17))),0))))</f>
        <v>NA</v>
      </c>
      <c r="FP17" s="18"/>
    </row>
    <row r="18" spans="1:172" ht="45" customHeight="1" x14ac:dyDescent="0.25">
      <c r="A18" s="56"/>
      <c r="B18" s="52" t="s">
        <v>110</v>
      </c>
      <c r="C18" s="54" t="s">
        <v>109</v>
      </c>
      <c r="D18" s="33"/>
      <c r="E18" s="34" t="s">
        <v>108</v>
      </c>
      <c r="F18" s="33" t="s">
        <v>34</v>
      </c>
      <c r="G18" s="33" t="s">
        <v>30</v>
      </c>
      <c r="H18" s="32">
        <v>0</v>
      </c>
      <c r="I18" s="32">
        <v>20</v>
      </c>
      <c r="J18" s="31">
        <v>2</v>
      </c>
      <c r="K18" s="18">
        <v>9.3108108108108115E-2</v>
      </c>
      <c r="L18" s="28">
        <f>IF(N18&lt;&gt;"NA",IF(N18&lt;&gt;"Sin dato",1,0),0)</f>
        <v>1</v>
      </c>
      <c r="M18" s="28" t="b">
        <f>IF($J18&gt;0,N18&lt;&gt;"NA")</f>
        <v>1</v>
      </c>
      <c r="N18" s="27">
        <v>8.0844944101690248E-3</v>
      </c>
      <c r="O18" s="20">
        <f>ROUND(($K$18/12),4)</f>
        <v>7.7999999999999996E-3</v>
      </c>
      <c r="P18" s="18">
        <f>IF(N18="NA","NA",IF(N18="ND",0,IF(OR(N18="Sin dato",ISBLANK(O18)),"Sin dato",IF(O18=0,((Q18-N18)/Q18)*(POWER(-1, H18)),IF(O18&lt;0,1+(((N18-O18)*(POWER(-1, H18)))/O18),1-(((N18-O18)*(POWER(-1, H18)))/O18))))))</f>
        <v>0.96352635767063777</v>
      </c>
      <c r="Q18" s="20">
        <v>0.06</v>
      </c>
      <c r="R18" s="18">
        <f>IF(P18="NA","NA",IF(P18="Sin dato","Sin dato",1-P18))</f>
        <v>3.6473642329362232E-2</v>
      </c>
      <c r="S18" s="19">
        <f>IF(ISBLANK(O18),"Sin meta",IF(N18="NA","NA",IF(R18&lt;=0,J18,IF(AND(R18&lt;=Q18,R18&gt;0),(J18*(1-(R18/Q18))),0))))</f>
        <v>0.78421192235459225</v>
      </c>
      <c r="T18" s="20" t="str">
        <f>IF(N18="NA","No",IF(N18="Sin dato","No",IF(S18=$J18,"V",IF(S18=0,"R","A"))))</f>
        <v>A</v>
      </c>
      <c r="U18" s="28" t="b">
        <f>IF($J18&gt;0,V18&lt;&gt;"NA")</f>
        <v>1</v>
      </c>
      <c r="V18" s="27">
        <v>1.21E-2</v>
      </c>
      <c r="W18" s="20">
        <f>ROUND((($K$18/12)*2),4)</f>
        <v>1.55E-2</v>
      </c>
      <c r="X18" s="18">
        <f>IF(V18="NA","NA",IF(V18="ND",0,IF(OR(V18="Sin dato",ISBLANK(W18)),"Sin dato",IF(W18=0,((Y18-V18)/Y18)*(POWER(-1,$H18)),IF(W18&lt;0,1+(((V18-W18)*(POWER(-1,$H18)))/W18),1-(((V18-W18)*(POWER(-1,$H18)))/W18))))))</f>
        <v>1.2193548387096773</v>
      </c>
      <c r="Y18" s="20">
        <v>0.06</v>
      </c>
      <c r="Z18" s="18">
        <f>IF(X18="NA","NA",IF(X18="Sin dato","Sin dato",1-X18))</f>
        <v>-0.21935483870967731</v>
      </c>
      <c r="AA18" s="19">
        <f>IF(ISBLANK(W18),"Sin meta",IF(V18="NA","NA",IF(Z18&lt;=0,$J18,IF(AND(Z18&lt;=Y18,Z18&gt;0),($J18*(1-(Z18/Y18))),0))))</f>
        <v>2</v>
      </c>
      <c r="AB18" s="19" t="str">
        <f>IF(N18="NA","No",IF(N18="Sin dato","No",IF(S18=$J18,"V",IF(S18=0,"R","A"))))</f>
        <v>A</v>
      </c>
      <c r="AC18" s="20" t="str">
        <f>IF(V18="NA","No",IF(V18="Sin dato","No",IF(AA18=$J18,"V",IF(AA18=0,"R","A"))))</f>
        <v>V</v>
      </c>
      <c r="AD18" s="18" t="str">
        <f>IF(AB18="No","No disponible",IF(AC18="No","No disponible",CONCATENATE(AB18,"-",AC18)))</f>
        <v>A-V</v>
      </c>
      <c r="AE18" s="18" t="str">
        <f>IF(AD18="No disponible","No disponible",IF(AC18=AB18,"No varía",AD18))</f>
        <v>A-V</v>
      </c>
      <c r="AF18" s="18" t="str">
        <f>IF(AE18="No disponible","No disponible",IF(AE18="No varía","No varía",IF(AC18="V","Mejora",IF(AC18="R","Empeora",IF(AB18="R","Mejora","Empeora")))))</f>
        <v>Mejora</v>
      </c>
      <c r="AG18" s="28" t="b">
        <f>IF($J18&gt;0,AH18&lt;&gt;"NA")</f>
        <v>1</v>
      </c>
      <c r="AH18" s="27">
        <v>1.95E-2</v>
      </c>
      <c r="AI18" s="20">
        <f>ROUND((($K$18/12)*3),4)</f>
        <v>2.3300000000000001E-2</v>
      </c>
      <c r="AJ18" s="18">
        <f>IF(AH18="NA","NA",IF(AH18="ND",0,IF(OR(AH18="Sin dato",ISBLANK(AI18)),"Sin dato",IF(AI18=0,((AK18-AH18)/AK18)*(POWER(-1,$H18)),IF(AI18&lt;0,1+(((AH18-AI18)*(POWER(-1,$H18)))/AI18),1-(((AH18-AI18)*(POWER(-1,$H18)))/AI18))))))</f>
        <v>1.1630901287553648</v>
      </c>
      <c r="AK18" s="20">
        <v>0.06</v>
      </c>
      <c r="AL18" s="18">
        <f>IF(AJ18="NA","NA",IF(AJ18="Sin dato","Sin dato",1-AJ18))</f>
        <v>-0.16309012875536477</v>
      </c>
      <c r="AM18" s="19">
        <f>IF(ISBLANK(AI18),"Sin meta",IF(AH18="NA","NA",IF(AL18&lt;=0,$J18,IF(AND(AL18&lt;=AK18,AL18&gt;0),($J18*(1-(AL18/AK18))),0))))</f>
        <v>2</v>
      </c>
      <c r="AN18" s="19" t="str">
        <f>IF(V18="NA","No",IF(V18="Sin dato","No",IF(AA18=$J18,"V",IF(AA18=0,"R","A"))))</f>
        <v>V</v>
      </c>
      <c r="AO18" s="20" t="str">
        <f>IF(AH18="NA","No",IF(AH18="Sin dato","No",IF(AM18=$J18,"V",IF(AM18=0,"R","A"))))</f>
        <v>V</v>
      </c>
      <c r="AP18" s="18" t="str">
        <f>IF(AN18="No","No disponible",IF(AO18="No","No disponible",CONCATENATE(AN18,"-",AO18)))</f>
        <v>V-V</v>
      </c>
      <c r="AQ18" s="18" t="str">
        <f>IF(AP18="No disponible","No disponible",IF(AO18=AN18,"No varía",AP18))</f>
        <v>No varía</v>
      </c>
      <c r="AR18" s="18" t="str">
        <f>IF(AQ18="No disponible","No disponible",IF(AQ18="No varía","No varía",IF(AO18="V","Mejora",IF(AO18="R","Empeora",IF(AN18="R","Mejora","Empeora")))))</f>
        <v>No varía</v>
      </c>
      <c r="AS18" s="28" t="b">
        <f>IF($J18&gt;0,AT18&lt;&gt;"NA")</f>
        <v>1</v>
      </c>
      <c r="AT18" s="27">
        <v>2.9900000000000003E-2</v>
      </c>
      <c r="AU18" s="20">
        <f>ROUND((($K$18/12)*4),4)</f>
        <v>3.1E-2</v>
      </c>
      <c r="AV18" s="18">
        <f>IF(AT18="NA","NA",IF(AT18="ND",0,IF(OR(AT18="Sin dato",ISBLANK(AU18)),"Sin dato",IF(AU18=0,((AW18-AT18)/AW18)*(POWER(-1,$H18)),IF(AU18&lt;0,1+(((AT18-AU18)*(POWER(-1,$H18)))/AU18),1-(((AT18-AU18)*(POWER(-1,$H18)))/AU18))))))</f>
        <v>1.0354838709677419</v>
      </c>
      <c r="AW18" s="20">
        <v>0.06</v>
      </c>
      <c r="AX18" s="18">
        <f>IF(AV18="NA","NA",IF(AV18="Sin dato","Sin dato",1-AV18))</f>
        <v>-3.548387096774186E-2</v>
      </c>
      <c r="AY18" s="19">
        <f>IF(ISBLANK(AU18),"Sin meta",IF(AT18="NA","NA",IF(AX18&lt;=0,$J18,IF(AND(AX18&lt;=AW18,AX18&gt;0),($J18*(1-(AX18/AW18))),0))))</f>
        <v>2</v>
      </c>
      <c r="AZ18" s="19" t="str">
        <f>IF(AH18="NA","No",IF(AH18="Sin dato","No",IF(AM18=$J18,"V",IF(AM18=0,"R","A"))))</f>
        <v>V</v>
      </c>
      <c r="BA18" s="20" t="str">
        <f>IF(AT18="NA","No",IF(AT18="Sin dato","No",IF(AY18=$J18,"V",IF(AY18=0,"R","A"))))</f>
        <v>V</v>
      </c>
      <c r="BB18" s="18" t="str">
        <f>IF(AZ18="No","No disponible",IF(BA18="No","No disponible",CONCATENATE(AZ18,"-",BA18)))</f>
        <v>V-V</v>
      </c>
      <c r="BC18" s="18" t="str">
        <f>IF(BB18="No disponible","No disponible",IF(BA18=AZ18,"No varía",BB18))</f>
        <v>No varía</v>
      </c>
      <c r="BD18" s="18" t="str">
        <f>IF(BC18="No disponible","No disponible",IF(BC18="No varía","No varía",IF(BA18="V","Mejora",IF(BA18="R","Empeora",IF(AZ18="R","Mejora","Empeora")))))</f>
        <v>No varía</v>
      </c>
      <c r="BE18" s="28" t="b">
        <f>IF($J18&gt;0,BF18&lt;&gt;"NA")</f>
        <v>1</v>
      </c>
      <c r="BF18" s="27">
        <v>3.4799999999999998E-2</v>
      </c>
      <c r="BG18" s="20">
        <f>ROUND((($K$18/12)*5),4)</f>
        <v>3.8800000000000001E-2</v>
      </c>
      <c r="BH18" s="18">
        <f>IF(BF18="NA","NA",IF(BF18="ND",0,IF(OR(BF18="Sin dato",ISBLANK(BG18)),"Sin dato",IF(BG18=0,((BI18-BF18)/BI18)*(POWER(-1,$H18)),IF(BG18&lt;0,1+(((BF18-BG18)*(POWER(-1,$H18)))/BG18),1-(((BF18-BG18)*(POWER(-1,$H18)))/BG18))))))</f>
        <v>1.1030927835051547</v>
      </c>
      <c r="BI18" s="20">
        <v>0.06</v>
      </c>
      <c r="BJ18" s="18">
        <f>IF(BH18="NA","NA",IF(BH18="Sin dato","Sin dato",1-BH18))</f>
        <v>-0.10309278350515472</v>
      </c>
      <c r="BK18" s="19">
        <f>IF(ISBLANK(BG18),"Sin meta",IF(BF18="NA","NA",IF(BJ18&lt;=0,$J18,IF(AND(BJ18&lt;=BI18,BJ18&gt;0),($J18*(1-(BJ18/BI18))),0))))</f>
        <v>2</v>
      </c>
      <c r="BL18" s="19" t="str">
        <f>IF(AT18="NA","No",IF(AT18="Sin dato","No",IF(AY18=$J18,"V",IF(AY18=0,"R","A"))))</f>
        <v>V</v>
      </c>
      <c r="BM18" s="20" t="str">
        <f>IF(BF18="NA","No",IF(BF18="Sin dato","No",IF(BK18=$J18,"V",IF(BK18=0,"R","A"))))</f>
        <v>V</v>
      </c>
      <c r="BN18" s="18" t="str">
        <f>IF(BL18="No","No disponible",IF(BM18="No","No disponible",CONCATENATE(BL18,"-",BM18)))</f>
        <v>V-V</v>
      </c>
      <c r="BO18" s="18" t="str">
        <f>IF(BN18="No disponible","No disponible",IF(BM18=BL18,"No varía",BN18))</f>
        <v>No varía</v>
      </c>
      <c r="BP18" s="18" t="str">
        <f>IF(BO18="No disponible","No disponible",IF(BO18="No varía","No varía",IF(BM18="V","Mejora",IF(BM18="R","Empeora",IF(BL18="R","Mejora","Empeora")))))</f>
        <v>No varía</v>
      </c>
      <c r="BQ18" s="28" t="b">
        <f>IF($J18&gt;0,BR18&lt;&gt;"NA")</f>
        <v>1</v>
      </c>
      <c r="BR18" s="27">
        <v>4.6600000000000003E-2</v>
      </c>
      <c r="BS18" s="20">
        <f>ROUND((($K$18/12)*6),4)</f>
        <v>4.6600000000000003E-2</v>
      </c>
      <c r="BT18" s="18">
        <f>IF(BR18="NA","NA",IF(BR18="ND",0,IF(OR(BR18="Sin dato",ISBLANK(BS18)),"Sin dato",IF(BS18=0,((BU18-BR18)/BU18)*(POWER(-1,$H18)),IF(BS18&lt;0,1+(((BR18-BS18)*(POWER(-1,$H18)))/BS18),1-(((BR18-BS18)*(POWER(-1,$H18)))/BS18))))))</f>
        <v>1</v>
      </c>
      <c r="BU18" s="20">
        <v>0.06</v>
      </c>
      <c r="BV18" s="18">
        <f>IF(BT18="NA","NA",IF(BT18="Sin dato","Sin dato",1-BT18))</f>
        <v>0</v>
      </c>
      <c r="BW18" s="19">
        <f>IF(ISBLANK(BS18),"Sin meta",IF(BR18="NA","NA",IF(BV18&lt;=0,$J18,IF(AND(BV18&lt;=BU18,BV18&gt;0),($J18*(1-(BV18/BU18))),0))))</f>
        <v>2</v>
      </c>
      <c r="BX18" s="19" t="str">
        <f>IF(BF18="NA","No",IF(BF18="Sin dato","No",IF(BK18=$J18,"V",IF(BK18=0,"R","A"))))</f>
        <v>V</v>
      </c>
      <c r="BY18" s="20" t="str">
        <f>IF(BR18="NA","No",IF(BR18="Sin dato","No",IF(BW18=$J18,"V",IF(BW18=0,"R","A"))))</f>
        <v>V</v>
      </c>
      <c r="BZ18" s="18" t="str">
        <f>IF(BX18="No","No disponible",IF(BY18="No","No disponible",CONCATENATE(BX18,"-",BY18)))</f>
        <v>V-V</v>
      </c>
      <c r="CA18" s="18" t="str">
        <f>IF(BZ18="No disponible","No disponible",IF(BY18=BX18,"No varía",BZ18))</f>
        <v>No varía</v>
      </c>
      <c r="CB18" s="18" t="str">
        <f>IF(CA18="No disponible","No disponible",IF(CA18="No varía","No varía",IF(BY18="V","Mejora",IF(BY18="R","Empeora",IF(BX18="R","Mejora","Empeora")))))</f>
        <v>No varía</v>
      </c>
      <c r="CC18" s="28" t="b">
        <f>IF($J18&gt;0,CD18&lt;&gt;"NA")</f>
        <v>1</v>
      </c>
      <c r="CD18" s="27">
        <v>5.2900000000000003E-2</v>
      </c>
      <c r="CE18" s="20">
        <f>ROUND((($K$18/12)*7),4)</f>
        <v>5.4300000000000001E-2</v>
      </c>
      <c r="CF18" s="18">
        <f>IF(CD18="NA","NA",IF(CD18="ND",0,IF(OR(CD18="Sin dato",ISBLANK(CE18)),"Sin dato",IF(CE18=0,((CG18-CD18)/CG18)*(POWER(-1,$H18)),IF(CE18&lt;0,1+(((CD18-CE18)*(POWER(-1,$H18)))/CE18),1-(((CD18-CE18)*(POWER(-1,$H18)))/CE18))))))</f>
        <v>1.0257826887661141</v>
      </c>
      <c r="CG18" s="20">
        <v>0.06</v>
      </c>
      <c r="CH18" s="18">
        <f>IF(CF18="NA","NA",IF(CF18="Sin dato","Sin dato",1-CF18))</f>
        <v>-2.5782688766114115E-2</v>
      </c>
      <c r="CI18" s="19">
        <f>IF(ISBLANK(CE18),"Sin meta",IF(CD18="NA","NA",IF(CH18&lt;=0,$J18,IF(AND(CH18&lt;=CG18,CH18&gt;0),($J18*(1-(CH18/CG18))),0))))</f>
        <v>2</v>
      </c>
      <c r="CJ18" s="19" t="str">
        <f>IF(BR18="NA","No",IF(BR18="Sin dato","No",IF(BW18=$J18,"V",IF(BW18=0,"R","A"))))</f>
        <v>V</v>
      </c>
      <c r="CK18" s="20" t="str">
        <f>IF(CD18="NA","No",IF(CD18="Sin dato","No",IF(CI18=$J18,"V",IF(CI18=0,"R","A"))))</f>
        <v>V</v>
      </c>
      <c r="CL18" s="18" t="str">
        <f>IF(CJ18="No","No disponible",IF(CK18="No","No disponible",CONCATENATE(CJ18,"-",CK18)))</f>
        <v>V-V</v>
      </c>
      <c r="CM18" s="18" t="str">
        <f>IF(CL18="No disponible","No disponible",IF(CK18=CJ18,"No varía",CL18))</f>
        <v>No varía</v>
      </c>
      <c r="CN18" s="18" t="str">
        <f>IF(CM18="No disponible","No disponible",IF(CM18="No varía","No varía",IF(CK18="V","Mejora",IF(CK18="R","Empeora",IF(CJ18="R","Mejora","Empeora")))))</f>
        <v>No varía</v>
      </c>
      <c r="CO18" s="28" t="b">
        <f>IF($J18&gt;0,CP18&lt;&gt;"NA")</f>
        <v>1</v>
      </c>
      <c r="CP18" s="27">
        <v>5.7200000000000001E-2</v>
      </c>
      <c r="CQ18" s="20">
        <f>ROUND((($K$18/12)*8),4)</f>
        <v>6.2100000000000002E-2</v>
      </c>
      <c r="CR18" s="18">
        <f>IF(CP18="NA","NA",IF(CP18="ND",0,IF(OR(CP18="Sin dato",ISBLANK(CQ18)),"Sin dato",IF(CQ18=0,((CS18-CP18)/CS18)*(POWER(-1,$H18)),IF(CQ18&lt;0,1+(((CP18-CQ18)*(POWER(-1,$H18)))/CQ18),1-(((CP18-CQ18)*(POWER(-1,$H18)))/CQ18))))))</f>
        <v>1.0789049919484701</v>
      </c>
      <c r="CS18" s="20">
        <v>0.06</v>
      </c>
      <c r="CT18" s="18">
        <f>IF(CR18="NA","NA",IF(CR18="Sin dato","Sin dato",1-CR18))</f>
        <v>-7.8904991948470116E-2</v>
      </c>
      <c r="CU18" s="19">
        <f>IF(ISBLANK(CQ18),"Sin meta",IF(CP18="NA","NA",IF(CT18&lt;=0,$J18,IF(AND(CT18&lt;=CS18,CT18&gt;0),($J18*(1-(CT18/CS18))),0))))</f>
        <v>2</v>
      </c>
      <c r="CV18" s="19" t="str">
        <f>IF(CD18="NA","No",IF(CD18="Sin dato","No",IF(CI18=$J18,"V",IF(CI18=0,"R","A"))))</f>
        <v>V</v>
      </c>
      <c r="CW18" s="20" t="str">
        <f>IF(CP18="NA","No",IF(CP18="Sin dato","No",IF(CU18=$J18,"V",IF(CU18=0,"R","A"))))</f>
        <v>V</v>
      </c>
      <c r="CX18" s="18" t="str">
        <f>IF(CV18="No","No disponible",IF(CW18="No","No disponible",CONCATENATE(CV18,"-",CW18)))</f>
        <v>V-V</v>
      </c>
      <c r="CY18" s="18" t="str">
        <f>IF(CX18="No disponible","No disponible",IF(CW18=CV18,"No varía",CX18))</f>
        <v>No varía</v>
      </c>
      <c r="CZ18" s="18" t="str">
        <f>IF(CY18="No disponible","No disponible",IF(CY18="No varía","No varía",IF(CW18="V","Mejora",IF(CW18="R","Empeora",IF(CV18="R","Mejora","Empeora")))))</f>
        <v>No varía</v>
      </c>
      <c r="DA18" s="28" t="b">
        <f>IF($J18&gt;0,DB18&lt;&gt;"NA")</f>
        <v>1</v>
      </c>
      <c r="DB18" s="27" t="s">
        <v>28</v>
      </c>
      <c r="DC18" s="20">
        <f>ROUND((($K$18/12)*9),4)</f>
        <v>6.9800000000000001E-2</v>
      </c>
      <c r="DD18" s="18" t="str">
        <f>IF(DB18="NA","NA",IF(DB18="ND",0,IF(OR(DB18="Sin dato",ISBLANK(DC18)),"Sin dato",IF(DC18=0,((DE18-DB18)/DE18)*(POWER(-1,$H18)),IF(DC18&lt;0,1+(((DB18-DC18)*(POWER(-1,$H18)))/DC18),1-(((DB18-DC18)*(POWER(-1,$H18)))/DC18))))))</f>
        <v>Sin dato</v>
      </c>
      <c r="DE18" s="20">
        <v>0.06</v>
      </c>
      <c r="DF18" s="18" t="str">
        <f>IF(DD18="NA","NA",IF(DD18="Sin dato","Sin dato",1-DD18))</f>
        <v>Sin dato</v>
      </c>
      <c r="DG18" s="19">
        <f>IF(ISBLANK(DC18),"Sin meta",IF(DB18="NA","NA",IF(DF18&lt;=0,$J18,IF(AND(DF18&lt;=DE18,DF18&gt;0),($J18*(1-(DF18/DE18))),0))))</f>
        <v>0</v>
      </c>
      <c r="DH18" s="19" t="str">
        <f>IF(CP18="NA","No",IF(CP18="Sin dato","No",IF(CU18=$J18,"V",IF(CU18=0,"R","A"))))</f>
        <v>V</v>
      </c>
      <c r="DI18" s="20" t="str">
        <f>IF(DB18="NA","No",IF(DB18="Sin dato","No",IF(DG18=$J18,"V",IF(DG18=0,"R","A"))))</f>
        <v>No</v>
      </c>
      <c r="DJ18" s="18" t="str">
        <f>IF(DH18="No","No disponible",IF(DI18="No","No disponible",CONCATENATE(DH18,"-",DI18)))</f>
        <v>No disponible</v>
      </c>
      <c r="DK18" s="18" t="str">
        <f>IF(DJ18="No disponible","No disponible",IF(DI18=DH18,"No varía",DJ18))</f>
        <v>No disponible</v>
      </c>
      <c r="DL18" s="18" t="str">
        <f>IF(DK18="No disponible","No disponible",IF(DK18="No varía","No varía",IF(DI18="V","Mejora",IF(DI18="R","Empeora",IF(DH18="R","Mejora","Empeora")))))</f>
        <v>No disponible</v>
      </c>
      <c r="DM18" s="28" t="b">
        <f>IF($J18&gt;0,DN18&lt;&gt;"NA")</f>
        <v>1</v>
      </c>
      <c r="DN18" s="27" t="s">
        <v>28</v>
      </c>
      <c r="DO18" s="20">
        <f>ROUND((($K$18/12)*10),4)</f>
        <v>7.7600000000000002E-2</v>
      </c>
      <c r="DP18" s="18" t="str">
        <f>IF(DN18="NA","NA",IF(DN18="ND",0,IF(OR(DN18="Sin dato",ISBLANK(DO18)),"Sin dato",IF(DO18=0,((DQ18-DN18)/DQ18)*(POWER(-1,$H18)),IF(DO18&lt;0,1+(((DN18-DO18)*(POWER(-1,$H18)))/DO18),1-(((DN18-DO18)*(POWER(-1,$H18)))/DO18))))))</f>
        <v>Sin dato</v>
      </c>
      <c r="DQ18" s="20">
        <v>0.06</v>
      </c>
      <c r="DR18" s="18" t="str">
        <f>IF(DP18="NA","NA",IF(DP18="Sin dato","Sin dato",1-DP18))</f>
        <v>Sin dato</v>
      </c>
      <c r="DS18" s="19">
        <f>IF(ISBLANK(DO18),"Sin meta",IF(DN18="NA","NA",IF(DR18&lt;=0,$J18,IF(AND(DR18&lt;=DQ18,DR18&gt;0),($J18*(1-(DR18/DQ18))),0))))</f>
        <v>0</v>
      </c>
      <c r="DT18" s="19" t="str">
        <f>IF(DB18="NA","No",IF(DB18="Sin dato","No",IF(DG18=$J18,"V",IF(DG18=0,"R","A"))))</f>
        <v>No</v>
      </c>
      <c r="DU18" s="20" t="str">
        <f>IF(DN18="NA","No",IF(DN18="Sin dato","No",IF(DS18=$J18,"V",IF(DS18=0,"R","A"))))</f>
        <v>No</v>
      </c>
      <c r="DV18" s="18" t="str">
        <f>IF(DT18="No","No disponible",IF(DU18="No","No disponible",CONCATENATE(DT18,"-",DU18)))</f>
        <v>No disponible</v>
      </c>
      <c r="DW18" s="18" t="str">
        <f>IF(DV18="No disponible","No disponible",IF(DU18=DT18,"No varía",DV18))</f>
        <v>No disponible</v>
      </c>
      <c r="DX18" s="18" t="str">
        <f>IF(DW18="No disponible","No disponible",IF(DW18="No varía","No varía",IF(DU18="V","Mejora",IF(DU18="R","Empeora",IF(DT18="R","Mejora","Empeora")))))</f>
        <v>No disponible</v>
      </c>
      <c r="DY18" s="28" t="b">
        <f>IF($J18&gt;0,DZ18&lt;&gt;"NA")</f>
        <v>1</v>
      </c>
      <c r="DZ18" s="27" t="s">
        <v>28</v>
      </c>
      <c r="EA18" s="20">
        <f>ROUND((($K$18/12)*11),4)</f>
        <v>8.5300000000000001E-2</v>
      </c>
      <c r="EB18" s="18" t="str">
        <f>IF(DZ18="NA","NA",IF(DZ18="ND",0,IF(OR(DZ18="Sin dato",ISBLANK(EA18)),"Sin dato",IF(EA18=0,((EC18-DZ18)/EC18)*(POWER(-1,$H18)),IF(EA18&lt;0,1+(((DZ18-EA18)*(POWER(-1,$H18)))/EA18),1-(((DZ18-EA18)*(POWER(-1,$H18)))/EA18))))))</f>
        <v>Sin dato</v>
      </c>
      <c r="EC18" s="20">
        <v>0.06</v>
      </c>
      <c r="ED18" s="18" t="str">
        <f>IF(EB18="NA","NA",IF(EB18="Sin dato","Sin dato",1-EB18))</f>
        <v>Sin dato</v>
      </c>
      <c r="EE18" s="19">
        <f>IF(ISBLANK(EA18),"Sin meta",IF(DZ18="NA","NA",IF(ED18&lt;=0,$J18,IF(AND(ED18&lt;=EC18,ED18&gt;0),($J18*(1-(ED18/EC18))),0))))</f>
        <v>0</v>
      </c>
      <c r="EF18" s="19" t="str">
        <f>IF(DN18="NA","No",IF(DN18="Sin dato","No",IF(DS18=$J18,"V",IF(DS18=0,"R","A"))))</f>
        <v>No</v>
      </c>
      <c r="EG18" s="20" t="str">
        <f>IF(DZ18="NA","No",IF(DZ18="Sin dato","No",IF(EE18=$J18,"V",IF(EE18=0,"R","A"))))</f>
        <v>No</v>
      </c>
      <c r="EH18" s="18" t="str">
        <f>IF(EF18="No","No disponible",IF(EG18="No","No disponible",CONCATENATE(EF18,"-",EG18)))</f>
        <v>No disponible</v>
      </c>
      <c r="EI18" s="18" t="str">
        <f>IF(EH18="No disponible","No disponible",IF(EG18=EF18,"No varía",EH18))</f>
        <v>No disponible</v>
      </c>
      <c r="EJ18" s="18" t="str">
        <f>IF(EI18="No disponible","No disponible",IF(EI18="No varía","No varía",IF(EG18="V","Mejora",IF(EG18="R","Empeora",IF(EF18="R","Mejora","Empeora")))))</f>
        <v>No disponible</v>
      </c>
      <c r="EK18" s="28" t="b">
        <f>IF($J18&gt;0,EL18&lt;&gt;"NA")</f>
        <v>1</v>
      </c>
      <c r="EL18" s="27" t="s">
        <v>28</v>
      </c>
      <c r="EM18" s="18">
        <f>$K18</f>
        <v>9.3108108108108115E-2</v>
      </c>
      <c r="EN18" s="18" t="str">
        <f>IF(EL18="NA","NA",IF(EL18="ND",0,IF(OR(EL18="Sin dato",ISBLANK(EM18)),"Sin dato",IF(EM18=0,((EO18-EL18)/EO18)*(POWER(-1,$H18)),IF(EM18&lt;0,1+(((EL18-EM18)*(POWER(-1,$H18)))/EM18),1-(((EL18-EM18)*(POWER(-1,$H18)))/EM18))))))</f>
        <v>Sin dato</v>
      </c>
      <c r="EO18" s="20">
        <v>0.06</v>
      </c>
      <c r="EP18" s="18" t="str">
        <f>IF(EN18="NA","NA",IF(EN18="Sin dato","Sin dato",1-EN18))</f>
        <v>Sin dato</v>
      </c>
      <c r="EQ18" s="19">
        <f>IF(ISBLANK(EM18),"Sin meta",IF(EL18="NA","NA",IF(EP18&lt;=0,$J18,IF(AND(EP18&lt;=EO18,EP18&gt;0),($J18*(1-(EP18/EO18))),0))))</f>
        <v>0</v>
      </c>
      <c r="ER18" s="19" t="str">
        <f>IF(DZ18="NA","No",IF(DZ18="Sin dato","No",IF(EE18=$J18,"V",IF(EE18=0,"R","A"))))</f>
        <v>No</v>
      </c>
      <c r="ES18" s="20" t="str">
        <f>IF(EL18="NA","No",IF(EL18="Sin dato","No",IF(EQ18=$J18,"V",IF(EQ18=0,"R","A"))))</f>
        <v>No</v>
      </c>
      <c r="ET18" s="18" t="str">
        <f>IF(ER18="No","No disponible",IF(ES18="No","No disponible",CONCATENATE(ER18,"-",ES18)))</f>
        <v>No disponible</v>
      </c>
      <c r="EU18" s="18" t="str">
        <f>IF(ET18="No disponible","No disponible",IF(ES18=ER18,"No varía",ET18))</f>
        <v>No disponible</v>
      </c>
      <c r="EV18" s="18" t="str">
        <f>IF(EU18="No disponible","No disponible",IF(EU18="No varía","No varía",IF(ES18="V","Mejora",IF(ES18="R","Empeora",IF(ER18="R","Mejora","Empeora")))))</f>
        <v>No disponible</v>
      </c>
      <c r="EW18" s="20"/>
      <c r="EX18" s="25" t="b">
        <f>IF(EL18="NA","NA",IF(EL18="ND","GC0",IF(EL18="Sin dato",IF(DZ18="NA","NA",IF(DZ18="ND","GC0",IF(DZ18="Sin dato",IF(DN18="NA","NA",IF(DN18="ND","GC0",IF(DN18="Sin dato",IF(DB18="NA","NA",IF(DB18="ND","GC0",IF(DB18="Sin dato",IF(CP18="NA","NA",IF(CP18="ND","GC0",IF(CP18="Sin dato",IF(CD18="NA","NA",IF(CD18="ND","GC0",IF(CD18="Sin dato",IF(BR18="NA","NA",IF(BR18="ND","GC0",IF(BR18="Sin dato",IF(BF18="NA","NA",IF(BF18="ND","GC0",IF(BF18="Sin dato",IF(AT18="NA","NA",IF(AT18="ND","GC0",IF(AT18="Sin dato",IF(AH18="NA","NA",IF(AH18="ND","GC0",IF(AH18="Sin dato",IF(V18="NA","No evaluable",IF(V18="Sin dato", IF(N18="Sin dato", IF(($B$58-$B$71)&gt;($I18),"GC0",  "No evaluable"))))))))))))))))))))))))))))))))))</f>
        <v>0</v>
      </c>
      <c r="EZ18" s="2">
        <f>IF(EX18="GC0",0,IF(EX18=FALSE,IF(EL18="Sin dato",IF(DZ18="Sin dato",IF(DN18="Sin dato",IF(DB18="Sin dato",IF(CP18="Sin dato",IF(CD18="Sin dato",IF(BR18="Sin dato",IF(BF18="Sin dato",IF(AT18="Sin dato",IF(AH18="Sin dato",IF(V18="Sin dato",IF(N18="Sin dato",0,S18),AA18),AM18),AY18),BK18),BW18),CI18),CU18),DG18),DS18),EE18),EQ18)))</f>
        <v>2</v>
      </c>
      <c r="FE18" s="24">
        <f>IF(EZ18=FALSE,0,IF(EZ18="GC0",0,EZ18))</f>
        <v>2</v>
      </c>
      <c r="FH18" s="23" t="b">
        <f>IF($J18&gt;0,FI18&lt;&gt;"NA")</f>
        <v>1</v>
      </c>
      <c r="FI18" s="38">
        <f>IF(EL18="Sin dato",IF(DZ18="Sin dato",IF(DN18="Sin dato",IF(DB18="Sin dato",IF(CP18="Sin dato",IF(CD18="Sin dato",IF(BR18="Sin dato",IF(BF18="Sin dato",IF(AT18="Sin dato",IF(AH18="Sin dato",IF(V18="Sin dato",IF(N18="Sin dato","Sin dato",N18),V18),AH18),AT18),BF18),BR18),CD18),CP18),DB18),DN18),DZ18),EL18)</f>
        <v>5.7200000000000001E-2</v>
      </c>
      <c r="FJ18" s="18">
        <f>IF(FI18="NA",$K18,IF(FI18="Sin dato",$K18,IF(FK18="Diciembre",$EM18,IF(FK18="Noviembre",$EA18,IF(FK18="Octubre",$DO18,IF(FK18="Septiembre",$DC18,IF(FK18="Agosto",$CQ18,IF(FK18="Julio",$CE18,IF(FK18="Junio",$BS18,IF(FK18="Mayo",$BG18,IF(FK18="Abril",$AU18,IF(FK18="Marzo",$AI18,IF(FK18="Febrero",$W18,IF(FK18="Enero",$O18,$K18))))))))))))))</f>
        <v>6.2100000000000002E-2</v>
      </c>
      <c r="FK18" s="18" t="str">
        <f>IF(FI18="NA","NA",IF(EL18="Sin dato",IF(DZ18="Sin dato",IF(DN18="Sin dato",IF(DB18="Sin dato",IF(CP18="Sin dato",IF(CD18="Sin dato",IF(BR18="Sin dato",IF(BF18="Sin dato",IF(AT18="Sin dato",IF(AH18="Sin dato",IF(V18="Sin dato",IF(N18="Sin dato","Sin dato","Enero"),"Febrero"),"Marzo"),"Abril"),"Mayo"),"Junio"),"Julio"),"Agosto"),"Septiembre"),"Octubre"),"Noviembre"),"Diciembre"))</f>
        <v>Agosto</v>
      </c>
      <c r="FL18" s="18">
        <f>IF(FI18="NA","NA",IF(FI18="ND",0,IF(OR(FI18="Sin dato",ISBLANK(FJ18)),"Sin dato",IF(FJ18=0,((FM18-FI18)/FM18)*(POWER(-1, $H18)),IF(FJ18&lt;0,1+(((FI18-FJ18)*(POWER(-1, $H18)))/FJ18),1-(((FI18-FJ18)*(POWER(-1, $H18)))/FJ18))))))</f>
        <v>1.0789049919484701</v>
      </c>
      <c r="FM18" s="20">
        <f>$EO18</f>
        <v>0.06</v>
      </c>
      <c r="FN18" s="18">
        <f>IF(FL18="NA","NA",IF(FL18="Sin dato","Sin dato",1-FL18))</f>
        <v>-7.8904991948470116E-2</v>
      </c>
      <c r="FO18" s="19">
        <f>IF(ISBLANK(FJ18),"Sin meta",IF(FI18="NA","NA",IF(FN18&lt;=0,$J18,IF(AND(FN18&lt;=FM18,FN18&gt;0),($J18*(1-(FN18/FM18))),0))))</f>
        <v>2</v>
      </c>
      <c r="FP18" s="18"/>
    </row>
    <row r="19" spans="1:172" ht="45" customHeight="1" x14ac:dyDescent="0.25">
      <c r="A19" s="56"/>
      <c r="B19" s="63"/>
      <c r="C19" s="54" t="s">
        <v>107</v>
      </c>
      <c r="D19" s="33"/>
      <c r="E19" s="34" t="s">
        <v>106</v>
      </c>
      <c r="F19" s="33" t="s">
        <v>34</v>
      </c>
      <c r="G19" s="33" t="s">
        <v>30</v>
      </c>
      <c r="H19" s="32">
        <v>0</v>
      </c>
      <c r="I19" s="32">
        <v>8</v>
      </c>
      <c r="J19" s="31">
        <v>2</v>
      </c>
      <c r="K19" s="18">
        <v>0.12272487065812845</v>
      </c>
      <c r="L19" s="28">
        <f>IF(N19&lt;&gt;"NA",IF(N19&lt;&gt;"Sin dato",1,0),0)</f>
        <v>1</v>
      </c>
      <c r="M19" s="28" t="b">
        <f>IF($J19&gt;0,N19&lt;&gt;"NA")</f>
        <v>1</v>
      </c>
      <c r="N19" s="27">
        <v>5.5171380999999999E-2</v>
      </c>
      <c r="O19" s="18">
        <f>$K19</f>
        <v>0.12272487065812845</v>
      </c>
      <c r="P19" s="18">
        <f>IF(N19="NA","NA",IF(N19="ND",0,IF(OR(N19="Sin dato",ISBLANK(O19)),"Sin dato",IF(O19=0,((Q19-N19)/Q19)*(POWER(-1, H19)),IF(O19&lt;0,1+(((N19-O19)*(POWER(-1, H19)))/O19),1-(((N19-O19)*(POWER(-1, H19)))/O19))))))</f>
        <v>1.5504466152285505</v>
      </c>
      <c r="Q19" s="20">
        <v>0.06</v>
      </c>
      <c r="R19" s="18">
        <f>IF(P19="NA","NA",IF(P19="Sin dato","Sin dato",1-P19))</f>
        <v>-0.55044661522855054</v>
      </c>
      <c r="S19" s="19">
        <f>IF(ISBLANK(O19),"Sin meta",IF(N19="NA","NA",IF(R19&lt;=0,J19,IF(AND(R19&lt;=Q19,R19&gt;0),(J19*(1-(R19/Q19))),0))))</f>
        <v>2</v>
      </c>
      <c r="T19" s="20" t="str">
        <f>IF(N19="NA","No",IF(N19="Sin dato","No",IF(S19=$J19,"V",IF(S19=0,"R","A"))))</f>
        <v>V</v>
      </c>
      <c r="U19" s="28" t="b">
        <f>IF($J19&gt;0,V19&lt;&gt;"NA")</f>
        <v>1</v>
      </c>
      <c r="V19" s="27">
        <v>4.0724999999999997E-2</v>
      </c>
      <c r="W19" s="18">
        <f>$K19</f>
        <v>0.12272487065812845</v>
      </c>
      <c r="X19" s="18">
        <f>IF(V19="NA","NA",IF(V19="ND",0,IF(OR(V19="Sin dato",ISBLANK(W19)),"Sin dato",IF(W19=0,((Y19-V19)/Y19)*(POWER(-1,$H19)),IF(W19&lt;0,1+(((V19-W19)*(POWER(-1,$H19)))/W19),1-(((V19-W19)*(POWER(-1,$H19)))/W19))))))</f>
        <v>1.6681601717597521</v>
      </c>
      <c r="Y19" s="20">
        <v>0.06</v>
      </c>
      <c r="Z19" s="18">
        <f>IF(X19="NA","NA",IF(X19="Sin dato","Sin dato",1-X19))</f>
        <v>-0.66816017175975206</v>
      </c>
      <c r="AA19" s="19">
        <f>IF(ISBLANK(W19),"Sin meta",IF(V19="NA","NA",IF(Z19&lt;=0,$J19,IF(AND(Z19&lt;=Y19,Z19&gt;0),($J19*(1-(Z19/Y19))),0))))</f>
        <v>2</v>
      </c>
      <c r="AB19" s="19" t="str">
        <f>IF(N19="NA","No",IF(N19="Sin dato","No",IF(S19=$J19,"V",IF(S19=0,"R","A"))))</f>
        <v>V</v>
      </c>
      <c r="AC19" s="20" t="str">
        <f>IF(V19="NA","No",IF(V19="Sin dato","No",IF(AA19=$J19,"V",IF(AA19=0,"R","A"))))</f>
        <v>V</v>
      </c>
      <c r="AD19" s="18" t="str">
        <f>IF(AB19="No","No disponible",IF(AC19="No","No disponible",CONCATENATE(AB19,"-",AC19)))</f>
        <v>V-V</v>
      </c>
      <c r="AE19" s="18" t="str">
        <f>IF(AD19="No disponible","No disponible",IF(AC19=AB19,"No varía",AD19))</f>
        <v>No varía</v>
      </c>
      <c r="AF19" s="18" t="str">
        <f>IF(AE19="No disponible","No disponible",IF(AE19="No varía","No varía",IF(AC19="V","Mejora",IF(AC19="R","Empeora",IF(AB19="R","Mejora","Empeora")))))</f>
        <v>No varía</v>
      </c>
      <c r="AG19" s="28" t="b">
        <f>IF($J19&gt;0,AH19&lt;&gt;"NA")</f>
        <v>1</v>
      </c>
      <c r="AH19" s="27">
        <v>3.6055999999999998E-2</v>
      </c>
      <c r="AI19" s="18">
        <f>$K19</f>
        <v>0.12272487065812845</v>
      </c>
      <c r="AJ19" s="18">
        <f>IF(AH19="NA","NA",IF(AH19="ND",0,IF(OR(AH19="Sin dato",ISBLANK(AI19)),"Sin dato",IF(AI19=0,((AK19-AH19)/AK19)*(POWER(-1,$H19)),IF(AI19&lt;0,1+(((AH19-AI19)*(POWER(-1,$H19)))/AI19),1-(((AH19-AI19)*(POWER(-1,$H19)))/AI19))))))</f>
        <v>1.7062046200851961</v>
      </c>
      <c r="AK19" s="20">
        <v>0.06</v>
      </c>
      <c r="AL19" s="18">
        <f>IF(AJ19="NA","NA",IF(AJ19="Sin dato","Sin dato",1-AJ19))</f>
        <v>-0.70620462008519613</v>
      </c>
      <c r="AM19" s="19">
        <f>IF(ISBLANK(AI19),"Sin meta",IF(AH19="NA","NA",IF(AL19&lt;=0,$J19,IF(AND(AL19&lt;=AK19,AL19&gt;0),($J19*(1-(AL19/AK19))),0))))</f>
        <v>2</v>
      </c>
      <c r="AN19" s="19" t="str">
        <f>IF(V19="NA","No",IF(V19="Sin dato","No",IF(AA19=$J19,"V",IF(AA19=0,"R","A"))))</f>
        <v>V</v>
      </c>
      <c r="AO19" s="20" t="str">
        <f>IF(AH19="NA","No",IF(AH19="Sin dato","No",IF(AM19=$J19,"V",IF(AM19=0,"R","A"))))</f>
        <v>V</v>
      </c>
      <c r="AP19" s="18" t="str">
        <f>IF(AN19="No","No disponible",IF(AO19="No","No disponible",CONCATENATE(AN19,"-",AO19)))</f>
        <v>V-V</v>
      </c>
      <c r="AQ19" s="18" t="str">
        <f>IF(AP19="No disponible","No disponible",IF(AO19=AN19,"No varía",AP19))</f>
        <v>No varía</v>
      </c>
      <c r="AR19" s="18" t="str">
        <f>IF(AQ19="No disponible","No disponible",IF(AQ19="No varía","No varía",IF(AO19="V","Mejora",IF(AO19="R","Empeora",IF(AN19="R","Mejora","Empeora")))))</f>
        <v>No varía</v>
      </c>
      <c r="AS19" s="28" t="b">
        <f>IF($J19&gt;0,AT19&lt;&gt;"NA")</f>
        <v>1</v>
      </c>
      <c r="AT19" s="27">
        <v>3.61E-2</v>
      </c>
      <c r="AU19" s="18">
        <f>$K19</f>
        <v>0.12272487065812845</v>
      </c>
      <c r="AV19" s="18">
        <f>IF(AT19="NA","NA",IF(AT19="ND",0,IF(OR(AT19="Sin dato",ISBLANK(AU19)),"Sin dato",IF(AU19=0,((AW19-AT19)/AW19)*(POWER(-1,$H19)),IF(AU19&lt;0,1+(((AT19-AU19)*(POWER(-1,$H19)))/AU19),1-(((AT19-AU19)*(POWER(-1,$H19)))/AU19))))))</f>
        <v>1.7058460945494671</v>
      </c>
      <c r="AW19" s="20">
        <v>0.06</v>
      </c>
      <c r="AX19" s="18">
        <f>IF(AV19="NA","NA",IF(AV19="Sin dato","Sin dato",1-AV19))</f>
        <v>-0.70584609454946712</v>
      </c>
      <c r="AY19" s="19">
        <f>IF(ISBLANK(AU19),"Sin meta",IF(AT19="NA","NA",IF(AX19&lt;=0,$J19,IF(AND(AX19&lt;=AW19,AX19&gt;0),($J19*(1-(AX19/AW19))),0))))</f>
        <v>2</v>
      </c>
      <c r="AZ19" s="19" t="str">
        <f>IF(AH19="NA","No",IF(AH19="Sin dato","No",IF(AM19=$J19,"V",IF(AM19=0,"R","A"))))</f>
        <v>V</v>
      </c>
      <c r="BA19" s="20" t="str">
        <f>IF(AT19="NA","No",IF(AT19="Sin dato","No",IF(AY19=$J19,"V",IF(AY19=0,"R","A"))))</f>
        <v>V</v>
      </c>
      <c r="BB19" s="18" t="str">
        <f>IF(AZ19="No","No disponible",IF(BA19="No","No disponible",CONCATENATE(AZ19,"-",BA19)))</f>
        <v>V-V</v>
      </c>
      <c r="BC19" s="18" t="str">
        <f>IF(BB19="No disponible","No disponible",IF(BA19=AZ19,"No varía",BB19))</f>
        <v>No varía</v>
      </c>
      <c r="BD19" s="18" t="str">
        <f>IF(BC19="No disponible","No disponible",IF(BC19="No varía","No varía",IF(BA19="V","Mejora",IF(BA19="R","Empeora",IF(AZ19="R","Mejora","Empeora")))))</f>
        <v>No varía</v>
      </c>
      <c r="BE19" s="28" t="b">
        <f>IF($J19&gt;0,BF19&lt;&gt;"NA")</f>
        <v>1</v>
      </c>
      <c r="BF19" s="27">
        <v>3.6299999999999999E-2</v>
      </c>
      <c r="BG19" s="18">
        <f>$K19</f>
        <v>0.12272487065812845</v>
      </c>
      <c r="BH19" s="18">
        <f>IF(BF19="NA","NA",IF(BF19="ND",0,IF(OR(BF19="Sin dato",ISBLANK(BG19)),"Sin dato",IF(BG19=0,((BI19-BF19)/BI19)*(POWER(-1,$H19)),IF(BG19&lt;0,1+(((BF19-BG19)*(POWER(-1,$H19)))/BG19),1-(((BF19-BG19)*(POWER(-1,$H19)))/BG19))))))</f>
        <v>1.7042164330234253</v>
      </c>
      <c r="BI19" s="20">
        <v>0.06</v>
      </c>
      <c r="BJ19" s="18">
        <f>IF(BH19="NA","NA",IF(BH19="Sin dato","Sin dato",1-BH19))</f>
        <v>-0.70421643302342529</v>
      </c>
      <c r="BK19" s="19">
        <f>IF(ISBLANK(BG19),"Sin meta",IF(BF19="NA","NA",IF(BJ19&lt;=0,$J19,IF(AND(BJ19&lt;=BI19,BJ19&gt;0),($J19*(1-(BJ19/BI19))),0))))</f>
        <v>2</v>
      </c>
      <c r="BL19" s="19" t="str">
        <f>IF(AT19="NA","No",IF(AT19="Sin dato","No",IF(AY19=$J19,"V",IF(AY19=0,"R","A"))))</f>
        <v>V</v>
      </c>
      <c r="BM19" s="20" t="str">
        <f>IF(BF19="NA","No",IF(BF19="Sin dato","No",IF(BK19=$J19,"V",IF(BK19=0,"R","A"))))</f>
        <v>V</v>
      </c>
      <c r="BN19" s="18" t="str">
        <f>IF(BL19="No","No disponible",IF(BM19="No","No disponible",CONCATENATE(BL19,"-",BM19)))</f>
        <v>V-V</v>
      </c>
      <c r="BO19" s="18" t="str">
        <f>IF(BN19="No disponible","No disponible",IF(BM19=BL19,"No varía",BN19))</f>
        <v>No varía</v>
      </c>
      <c r="BP19" s="18" t="str">
        <f>IF(BO19="No disponible","No disponible",IF(BO19="No varía","No varía",IF(BM19="V","Mejora",IF(BM19="R","Empeora",IF(BL19="R","Mejora","Empeora")))))</f>
        <v>No varía</v>
      </c>
      <c r="BQ19" s="28" t="b">
        <f>IF($J19&gt;0,BR19&lt;&gt;"NA")</f>
        <v>1</v>
      </c>
      <c r="BR19" s="27">
        <v>3.56E-2</v>
      </c>
      <c r="BS19" s="18">
        <f>$K19</f>
        <v>0.12272487065812845</v>
      </c>
      <c r="BT19" s="18">
        <f>IF(BR19="NA","NA",IF(BR19="ND",0,IF(OR(BR19="Sin dato",ISBLANK(BS19)),"Sin dato",IF(BS19=0,((BU19-BR19)/BU19)*(POWER(-1,$H19)),IF(BS19&lt;0,1+(((BR19-BS19)*(POWER(-1,$H19)))/BS19),1-(((BR19-BS19)*(POWER(-1,$H19)))/BS19))))))</f>
        <v>1.7099202483645715</v>
      </c>
      <c r="BU19" s="20">
        <v>0.06</v>
      </c>
      <c r="BV19" s="18">
        <f>IF(BT19="NA","NA",IF(BT19="Sin dato","Sin dato",1-BT19))</f>
        <v>-0.70992024836457146</v>
      </c>
      <c r="BW19" s="19">
        <f>IF(ISBLANK(BS19),"Sin meta",IF(BR19="NA","NA",IF(BV19&lt;=0,$J19,IF(AND(BV19&lt;=BU19,BV19&gt;0),($J19*(1-(BV19/BU19))),0))))</f>
        <v>2</v>
      </c>
      <c r="BX19" s="19" t="str">
        <f>IF(BF19="NA","No",IF(BF19="Sin dato","No",IF(BK19=$J19,"V",IF(BK19=0,"R","A"))))</f>
        <v>V</v>
      </c>
      <c r="BY19" s="20" t="str">
        <f>IF(BR19="NA","No",IF(BR19="Sin dato","No",IF(BW19=$J19,"V",IF(BW19=0,"R","A"))))</f>
        <v>V</v>
      </c>
      <c r="BZ19" s="18" t="str">
        <f>IF(BX19="No","No disponible",IF(BY19="No","No disponible",CONCATENATE(BX19,"-",BY19)))</f>
        <v>V-V</v>
      </c>
      <c r="CA19" s="18" t="str">
        <f>IF(BZ19="No disponible","No disponible",IF(BY19=BX19,"No varía",BZ19))</f>
        <v>No varía</v>
      </c>
      <c r="CB19" s="18" t="str">
        <f>IF(CA19="No disponible","No disponible",IF(CA19="No varía","No varía",IF(BY19="V","Mejora",IF(BY19="R","Empeora",IF(BX19="R","Mejora","Empeora")))))</f>
        <v>No varía</v>
      </c>
      <c r="CC19" s="28" t="b">
        <f>IF($J19&gt;0,CD19&lt;&gt;"NA")</f>
        <v>1</v>
      </c>
      <c r="CD19" s="27">
        <v>3.56E-2</v>
      </c>
      <c r="CE19" s="18">
        <f>$K19</f>
        <v>0.12272487065812845</v>
      </c>
      <c r="CF19" s="18">
        <f>IF(CD19="NA","NA",IF(CD19="ND",0,IF(OR(CD19="Sin dato",ISBLANK(CE19)),"Sin dato",IF(CE19=0,((CG19-CD19)/CG19)*(POWER(-1,$H19)),IF(CE19&lt;0,1+(((CD19-CE19)*(POWER(-1,$H19)))/CE19),1-(((CD19-CE19)*(POWER(-1,$H19)))/CE19))))))</f>
        <v>1.7099202483645715</v>
      </c>
      <c r="CG19" s="20">
        <v>0.06</v>
      </c>
      <c r="CH19" s="18">
        <f>IF(CF19="NA","NA",IF(CF19="Sin dato","Sin dato",1-CF19))</f>
        <v>-0.70992024836457146</v>
      </c>
      <c r="CI19" s="19">
        <f>IF(ISBLANK(CE19),"Sin meta",IF(CD19="NA","NA",IF(CH19&lt;=0,$J19,IF(AND(CH19&lt;=CG19,CH19&gt;0),($J19*(1-(CH19/CG19))),0))))</f>
        <v>2</v>
      </c>
      <c r="CJ19" s="19" t="str">
        <f>IF(BR19="NA","No",IF(BR19="Sin dato","No",IF(BW19=$J19,"V",IF(BW19=0,"R","A"))))</f>
        <v>V</v>
      </c>
      <c r="CK19" s="20" t="str">
        <f>IF(CD19="NA","No",IF(CD19="Sin dato","No",IF(CI19=$J19,"V",IF(CI19=0,"R","A"))))</f>
        <v>V</v>
      </c>
      <c r="CL19" s="18" t="str">
        <f>IF(CJ19="No","No disponible",IF(CK19="No","No disponible",CONCATENATE(CJ19,"-",CK19)))</f>
        <v>V-V</v>
      </c>
      <c r="CM19" s="18" t="str">
        <f>IF(CL19="No disponible","No disponible",IF(CK19=CJ19,"No varía",CL19))</f>
        <v>No varía</v>
      </c>
      <c r="CN19" s="18" t="str">
        <f>IF(CM19="No disponible","No disponible",IF(CM19="No varía","No varía",IF(CK19="V","Mejora",IF(CK19="R","Empeora",IF(CJ19="R","Mejora","Empeora")))))</f>
        <v>No varía</v>
      </c>
      <c r="CO19" s="28" t="b">
        <f>IF($J19&gt;0,CP19&lt;&gt;"NA")</f>
        <v>1</v>
      </c>
      <c r="CP19" s="27">
        <v>3.56E-2</v>
      </c>
      <c r="CQ19" s="18">
        <f>$K19</f>
        <v>0.12272487065812845</v>
      </c>
      <c r="CR19" s="18">
        <f>IF(CP19="NA","NA",IF(CP19="ND",0,IF(OR(CP19="Sin dato",ISBLANK(CQ19)),"Sin dato",IF(CQ19=0,((CS19-CP19)/CS19)*(POWER(-1,$H19)),IF(CQ19&lt;0,1+(((CP19-CQ19)*(POWER(-1,$H19)))/CQ19),1-(((CP19-CQ19)*(POWER(-1,$H19)))/CQ19))))))</f>
        <v>1.7099202483645715</v>
      </c>
      <c r="CS19" s="20">
        <v>0.06</v>
      </c>
      <c r="CT19" s="18">
        <f>IF(CR19="NA","NA",IF(CR19="Sin dato","Sin dato",1-CR19))</f>
        <v>-0.70992024836457146</v>
      </c>
      <c r="CU19" s="19">
        <f>IF(ISBLANK(CQ19),"Sin meta",IF(CP19="NA","NA",IF(CT19&lt;=0,$J19,IF(AND(CT19&lt;=CS19,CT19&gt;0),($J19*(1-(CT19/CS19))),0))))</f>
        <v>2</v>
      </c>
      <c r="CV19" s="19" t="str">
        <f>IF(CD19="NA","No",IF(CD19="Sin dato","No",IF(CI19=$J19,"V",IF(CI19=0,"R","A"))))</f>
        <v>V</v>
      </c>
      <c r="CW19" s="20" t="str">
        <f>IF(CP19="NA","No",IF(CP19="Sin dato","No",IF(CU19=$J19,"V",IF(CU19=0,"R","A"))))</f>
        <v>V</v>
      </c>
      <c r="CX19" s="18" t="str">
        <f>IF(CV19="No","No disponible",IF(CW19="No","No disponible",CONCATENATE(CV19,"-",CW19)))</f>
        <v>V-V</v>
      </c>
      <c r="CY19" s="18" t="str">
        <f>IF(CX19="No disponible","No disponible",IF(CW19=CV19,"No varía",CX19))</f>
        <v>No varía</v>
      </c>
      <c r="CZ19" s="18" t="str">
        <f>IF(CY19="No disponible","No disponible",IF(CY19="No varía","No varía",IF(CW19="V","Mejora",IF(CW19="R","Empeora",IF(CV19="R","Mejora","Empeora")))))</f>
        <v>No varía</v>
      </c>
      <c r="DA19" s="28" t="b">
        <f>IF($J19&gt;0,DB19&lt;&gt;"NA")</f>
        <v>1</v>
      </c>
      <c r="DB19" s="27">
        <v>3.4500000000000003E-2</v>
      </c>
      <c r="DC19" s="18">
        <f>$K19</f>
        <v>0.12272487065812845</v>
      </c>
      <c r="DD19" s="18">
        <f>IF(DB19="NA","NA",IF(DB19="ND",0,IF(OR(DB19="Sin dato",ISBLANK(DC19)),"Sin dato",IF(DC19=0,((DE19-DB19)/DE19)*(POWER(-1,$H19)),IF(DC19&lt;0,1+(((DB19-DC19)*(POWER(-1,$H19)))/DC19),1-(((DB19-DC19)*(POWER(-1,$H19)))/DC19))))))</f>
        <v>1.7188833867578008</v>
      </c>
      <c r="DE19" s="20">
        <v>0.06</v>
      </c>
      <c r="DF19" s="18">
        <f>IF(DD19="NA","NA",IF(DD19="Sin dato","Sin dato",1-DD19))</f>
        <v>-0.71888338675780084</v>
      </c>
      <c r="DG19" s="19">
        <f>IF(ISBLANK(DC19),"Sin meta",IF(DB19="NA","NA",IF(DF19&lt;=0,$J19,IF(AND(DF19&lt;=DE19,DF19&gt;0),($J19*(1-(DF19/DE19))),0))))</f>
        <v>2</v>
      </c>
      <c r="DH19" s="19" t="str">
        <f>IF(CP19="NA","No",IF(CP19="Sin dato","No",IF(CU19=$J19,"V",IF(CU19=0,"R","A"))))</f>
        <v>V</v>
      </c>
      <c r="DI19" s="20" t="str">
        <f>IF(DB19="NA","No",IF(DB19="Sin dato","No",IF(DG19=$J19,"V",IF(DG19=0,"R","A"))))</f>
        <v>V</v>
      </c>
      <c r="DJ19" s="18" t="str">
        <f>IF(DH19="No","No disponible",IF(DI19="No","No disponible",CONCATENATE(DH19,"-",DI19)))</f>
        <v>V-V</v>
      </c>
      <c r="DK19" s="18" t="str">
        <f>IF(DJ19="No disponible","No disponible",IF(DI19=DH19,"No varía",DJ19))</f>
        <v>No varía</v>
      </c>
      <c r="DL19" s="18" t="str">
        <f>IF(DK19="No disponible","No disponible",IF(DK19="No varía","No varía",IF(DI19="V","Mejora",IF(DI19="R","Empeora",IF(DH19="R","Mejora","Empeora")))))</f>
        <v>No varía</v>
      </c>
      <c r="DM19" s="28" t="b">
        <f>IF($J19&gt;0,DN19&lt;&gt;"NA")</f>
        <v>1</v>
      </c>
      <c r="DN19" s="27" t="s">
        <v>28</v>
      </c>
      <c r="DO19" s="18">
        <f>$K19</f>
        <v>0.12272487065812845</v>
      </c>
      <c r="DP19" s="18" t="str">
        <f>IF(DN19="NA","NA",IF(DN19="ND",0,IF(OR(DN19="Sin dato",ISBLANK(DO19)),"Sin dato",IF(DO19=0,((DQ19-DN19)/DQ19)*(POWER(-1,$H19)),IF(DO19&lt;0,1+(((DN19-DO19)*(POWER(-1,$H19)))/DO19),1-(((DN19-DO19)*(POWER(-1,$H19)))/DO19))))))</f>
        <v>Sin dato</v>
      </c>
      <c r="DQ19" s="20">
        <v>0.06</v>
      </c>
      <c r="DR19" s="18" t="str">
        <f>IF(DP19="NA","NA",IF(DP19="Sin dato","Sin dato",1-DP19))</f>
        <v>Sin dato</v>
      </c>
      <c r="DS19" s="19">
        <f>IF(ISBLANK(DO19),"Sin meta",IF(DN19="NA","NA",IF(DR19&lt;=0,$J19,IF(AND(DR19&lt;=DQ19,DR19&gt;0),($J19*(1-(DR19/DQ19))),0))))</f>
        <v>0</v>
      </c>
      <c r="DT19" s="19" t="str">
        <f>IF(DB19="NA","No",IF(DB19="Sin dato","No",IF(DG19=$J19,"V",IF(DG19=0,"R","A"))))</f>
        <v>V</v>
      </c>
      <c r="DU19" s="20" t="str">
        <f>IF(DN19="NA","No",IF(DN19="Sin dato","No",IF(DS19=$J19,"V",IF(DS19=0,"R","A"))))</f>
        <v>No</v>
      </c>
      <c r="DV19" s="18" t="str">
        <f>IF(DT19="No","No disponible",IF(DU19="No","No disponible",CONCATENATE(DT19,"-",DU19)))</f>
        <v>No disponible</v>
      </c>
      <c r="DW19" s="18" t="str">
        <f>IF(DV19="No disponible","No disponible",IF(DU19=DT19,"No varía",DV19))</f>
        <v>No disponible</v>
      </c>
      <c r="DX19" s="18" t="str">
        <f>IF(DW19="No disponible","No disponible",IF(DW19="No varía","No varía",IF(DU19="V","Mejora",IF(DU19="R","Empeora",IF(DT19="R","Mejora","Empeora")))))</f>
        <v>No disponible</v>
      </c>
      <c r="DY19" s="28" t="b">
        <f>IF($J19&gt;0,DZ19&lt;&gt;"NA")</f>
        <v>1</v>
      </c>
      <c r="DZ19" s="27" t="s">
        <v>28</v>
      </c>
      <c r="EA19" s="18">
        <f>$K19</f>
        <v>0.12272487065812845</v>
      </c>
      <c r="EB19" s="18" t="str">
        <f>IF(DZ19="NA","NA",IF(DZ19="ND",0,IF(OR(DZ19="Sin dato",ISBLANK(EA19)),"Sin dato",IF(EA19=0,((EC19-DZ19)/EC19)*(POWER(-1,$H19)),IF(EA19&lt;0,1+(((DZ19-EA19)*(POWER(-1,$H19)))/EA19),1-(((DZ19-EA19)*(POWER(-1,$H19)))/EA19))))))</f>
        <v>Sin dato</v>
      </c>
      <c r="EC19" s="20">
        <v>0.06</v>
      </c>
      <c r="ED19" s="18" t="str">
        <f>IF(EB19="NA","NA",IF(EB19="Sin dato","Sin dato",1-EB19))</f>
        <v>Sin dato</v>
      </c>
      <c r="EE19" s="19">
        <f>IF(ISBLANK(EA19),"Sin meta",IF(DZ19="NA","NA",IF(ED19&lt;=0,$J19,IF(AND(ED19&lt;=EC19,ED19&gt;0),($J19*(1-(ED19/EC19))),0))))</f>
        <v>0</v>
      </c>
      <c r="EF19" s="19" t="str">
        <f>IF(DN19="NA","No",IF(DN19="Sin dato","No",IF(DS19=$J19,"V",IF(DS19=0,"R","A"))))</f>
        <v>No</v>
      </c>
      <c r="EG19" s="20" t="str">
        <f>IF(DZ19="NA","No",IF(DZ19="Sin dato","No",IF(EE19=$J19,"V",IF(EE19=0,"R","A"))))</f>
        <v>No</v>
      </c>
      <c r="EH19" s="18" t="str">
        <f>IF(EF19="No","No disponible",IF(EG19="No","No disponible",CONCATENATE(EF19,"-",EG19)))</f>
        <v>No disponible</v>
      </c>
      <c r="EI19" s="18" t="str">
        <f>IF(EH19="No disponible","No disponible",IF(EG19=EF19,"No varía",EH19))</f>
        <v>No disponible</v>
      </c>
      <c r="EJ19" s="18" t="str">
        <f>IF(EI19="No disponible","No disponible",IF(EI19="No varía","No varía",IF(EG19="V","Mejora",IF(EG19="R","Empeora",IF(EF19="R","Mejora","Empeora")))))</f>
        <v>No disponible</v>
      </c>
      <c r="EK19" s="28" t="b">
        <f>IF($J19&gt;0,EL19&lt;&gt;"NA")</f>
        <v>1</v>
      </c>
      <c r="EL19" s="27" t="s">
        <v>28</v>
      </c>
      <c r="EM19" s="18">
        <f>$K19</f>
        <v>0.12272487065812845</v>
      </c>
      <c r="EN19" s="18" t="str">
        <f>IF(EL19="NA","NA",IF(EL19="ND",0,IF(OR(EL19="Sin dato",ISBLANK(EM19)),"Sin dato",IF(EM19=0,((EO19-EL19)/EO19)*(POWER(-1,$H19)),IF(EM19&lt;0,1+(((EL19-EM19)*(POWER(-1,$H19)))/EM19),1-(((EL19-EM19)*(POWER(-1,$H19)))/EM19))))))</f>
        <v>Sin dato</v>
      </c>
      <c r="EO19" s="20">
        <v>0.06</v>
      </c>
      <c r="EP19" s="18" t="str">
        <f>IF(EN19="NA","NA",IF(EN19="Sin dato","Sin dato",1-EN19))</f>
        <v>Sin dato</v>
      </c>
      <c r="EQ19" s="19">
        <f>IF(ISBLANK(EM19),"Sin meta",IF(EL19="NA","NA",IF(EP19&lt;=0,$J19,IF(AND(EP19&lt;=EO19,EP19&gt;0),($J19*(1-(EP19/EO19))),0))))</f>
        <v>0</v>
      </c>
      <c r="ER19" s="19" t="str">
        <f>IF(DZ19="NA","No",IF(DZ19="Sin dato","No",IF(EE19=$J19,"V",IF(EE19=0,"R","A"))))</f>
        <v>No</v>
      </c>
      <c r="ES19" s="20" t="str">
        <f>IF(EL19="NA","No",IF(EL19="Sin dato","No",IF(EQ19=$J19,"V",IF(EQ19=0,"R","A"))))</f>
        <v>No</v>
      </c>
      <c r="ET19" s="18" t="str">
        <f>IF(ER19="No","No disponible",IF(ES19="No","No disponible",CONCATENATE(ER19,"-",ES19)))</f>
        <v>No disponible</v>
      </c>
      <c r="EU19" s="18" t="str">
        <f>IF(ET19="No disponible","No disponible",IF(ES19=ER19,"No varía",ET19))</f>
        <v>No disponible</v>
      </c>
      <c r="EV19" s="18" t="str">
        <f>IF(EU19="No disponible","No disponible",IF(EU19="No varía","No varía",IF(ES19="V","Mejora",IF(ES19="R","Empeora",IF(ER19="R","Mejora","Empeora")))))</f>
        <v>No disponible</v>
      </c>
      <c r="EW19" s="20"/>
      <c r="EX19" s="25" t="b">
        <f>IF(EL19="NA","NA",IF(EL19="ND","GC0",IF(EL19="Sin dato",IF(DZ19="NA","NA",IF(DZ19="ND","GC0",IF(DZ19="Sin dato",IF(DN19="NA","NA",IF(DN19="ND","GC0",IF(DN19="Sin dato",IF(DB19="NA","NA",IF(DB19="ND","GC0",IF(DB19="Sin dato",IF(CP19="NA","NA",IF(CP19="ND","GC0",IF(CP19="Sin dato",IF(CD19="NA","NA",IF(CD19="ND","GC0",IF(CD19="Sin dato",IF(BR19="NA","NA",IF(BR19="ND","GC0",IF(BR19="Sin dato",IF(BF19="NA","NA",IF(BF19="ND","GC0",IF(BF19="Sin dato",IF(AT19="NA","NA",IF(AT19="ND","GC0",IF(AT19="Sin dato",IF(AH19="NA","NA",IF(AH19="ND","GC0",IF(AH19="Sin dato",IF(V19="NA","No evaluable",IF(V19="Sin dato", IF(N19="Sin dato", IF(($B$58-$B$71)&gt;($I19),"GC0",  "No evaluable"))))))))))))))))))))))))))))))))))</f>
        <v>0</v>
      </c>
      <c r="EZ19" s="2">
        <f>IF(EX19="GC0",0,IF(EX19=FALSE,IF(EL19="Sin dato",IF(DZ19="Sin dato",IF(DN19="Sin dato",IF(DB19="Sin dato",IF(CP19="Sin dato",IF(CD19="Sin dato",IF(BR19="Sin dato",IF(BF19="Sin dato",IF(AT19="Sin dato",IF(AH19="Sin dato",IF(V19="Sin dato",IF(N19="Sin dato",0,S19),AA19),AM19),AY19),BK19),BW19),CI19),CU19),DG19),DS19),EE19),EQ19)))</f>
        <v>2</v>
      </c>
      <c r="FE19" s="24">
        <f>IF(EZ19=FALSE,0,IF(EZ19="GC0",0,EZ19))</f>
        <v>2</v>
      </c>
      <c r="FH19" s="23" t="b">
        <f>IF($J19&gt;0,FI19&lt;&gt;"NA")</f>
        <v>1</v>
      </c>
      <c r="FI19" s="38">
        <f>IF(EL19="Sin dato",IF(DZ19="Sin dato",IF(DN19="Sin dato",IF(DB19="Sin dato",IF(CP19="Sin dato",IF(CD19="Sin dato",IF(BR19="Sin dato",IF(BF19="Sin dato",IF(AT19="Sin dato",IF(AH19="Sin dato",IF(V19="Sin dato",IF(N19="Sin dato","Sin dato",N19),V19),AH19),AT19),BF19),BR19),CD19),CP19),DB19),DN19),DZ19),EL19)</f>
        <v>3.4500000000000003E-2</v>
      </c>
      <c r="FJ19" s="18">
        <f>IF(FI19="NA",$K19,IF(FI19="Sin dato",$K19,IF(FK19="Diciembre",$EM19,IF(FK19="Noviembre",$EA19,IF(FK19="Octubre",$DO19,IF(FK19="Septiembre",$DC19,IF(FK19="Agosto",$CQ19,IF(FK19="Julio",$CE19,IF(FK19="Junio",$BS19,IF(FK19="Mayo",$BG19,IF(FK19="Abril",$AU19,IF(FK19="Marzo",$AI19,IF(FK19="Febrero",$W19,IF(FK19="Enero",$O19,$K19))))))))))))))</f>
        <v>0.12272487065812845</v>
      </c>
      <c r="FK19" s="18" t="str">
        <f>IF(FI19="NA","NA",IF(EL19="Sin dato",IF(DZ19="Sin dato",IF(DN19="Sin dato",IF(DB19="Sin dato",IF(CP19="Sin dato",IF(CD19="Sin dato",IF(BR19="Sin dato",IF(BF19="Sin dato",IF(AT19="Sin dato",IF(AH19="Sin dato",IF(V19="Sin dato",IF(N19="Sin dato","Sin dato","Enero"),"Febrero"),"Marzo"),"Abril"),"Mayo"),"Junio"),"Julio"),"Agosto"),"Septiembre"),"Octubre"),"Noviembre"),"Diciembre"))</f>
        <v>Septiembre</v>
      </c>
      <c r="FL19" s="18">
        <f>IF(FI19="NA","NA",IF(FI19="ND",0,IF(OR(FI19="Sin dato",ISBLANK(FJ19)),"Sin dato",IF(FJ19=0,((FM19-FI19)/FM19)*(POWER(-1, $H19)),IF(FJ19&lt;0,1+(((FI19-FJ19)*(POWER(-1, $H19)))/FJ19),1-(((FI19-FJ19)*(POWER(-1, $H19)))/FJ19))))))</f>
        <v>1.7188833867578008</v>
      </c>
      <c r="FM19" s="20">
        <f>$EO19</f>
        <v>0.06</v>
      </c>
      <c r="FN19" s="18">
        <f>IF(FL19="NA","NA",IF(FL19="Sin dato","Sin dato",1-FL19))</f>
        <v>-0.71888338675780084</v>
      </c>
      <c r="FO19" s="19">
        <f>IF(ISBLANK(FJ19),"Sin meta",IF(FI19="NA","NA",IF(FN19&lt;=0,$J19,IF(AND(FN19&lt;=FM19,FN19&gt;0),($J19*(1-(FN19/FM19))),0))))</f>
        <v>2</v>
      </c>
      <c r="FP19" s="18"/>
    </row>
    <row r="20" spans="1:172" ht="45" customHeight="1" x14ac:dyDescent="0.25">
      <c r="A20" s="56"/>
      <c r="B20" s="41"/>
      <c r="C20" s="54" t="s">
        <v>105</v>
      </c>
      <c r="D20" s="33"/>
      <c r="E20" s="34" t="s">
        <v>104</v>
      </c>
      <c r="F20" s="33" t="s">
        <v>34</v>
      </c>
      <c r="G20" s="33" t="s">
        <v>30</v>
      </c>
      <c r="H20" s="32">
        <v>0</v>
      </c>
      <c r="I20" s="32">
        <v>7</v>
      </c>
      <c r="J20" s="31">
        <v>2</v>
      </c>
      <c r="K20" s="18">
        <v>0.13</v>
      </c>
      <c r="L20" s="28">
        <f>IF(N20&lt;&gt;"NA",IF(N20&lt;&gt;"Sin dato",1,0),0)</f>
        <v>1</v>
      </c>
      <c r="M20" s="28" t="b">
        <f>IF($J20&gt;0,N20&lt;&gt;"NA")</f>
        <v>1</v>
      </c>
      <c r="N20" s="27">
        <v>0.13689999999999999</v>
      </c>
      <c r="O20" s="18">
        <f>$K20</f>
        <v>0.13</v>
      </c>
      <c r="P20" s="18">
        <f>IF(N20="NA","NA",IF(N20="ND",0,IF(OR(N20="Sin dato",ISBLANK(O20)),"Sin dato",IF(O20=0,((Q20-N20)/Q20)*(POWER(-1, H20)),IF(O20&lt;0,1+(((N20-O20)*(POWER(-1, H20)))/O20),1-(((N20-O20)*(POWER(-1, H20)))/O20))))))</f>
        <v>0.94692307692307698</v>
      </c>
      <c r="Q20" s="20">
        <v>0.06</v>
      </c>
      <c r="R20" s="18">
        <f>IF(P20="NA","NA",IF(P20="Sin dato","Sin dato",1-P20))</f>
        <v>5.3076923076923022E-2</v>
      </c>
      <c r="S20" s="19">
        <f>IF(ISBLANK(O20),"Sin meta",IF(N20="NA","NA",IF(R20&lt;=0,J20,IF(AND(R20&lt;=Q20,R20&gt;0),(J20*(1-(R20/Q20))),0))))</f>
        <v>0.23076923076923261</v>
      </c>
      <c r="T20" s="20" t="str">
        <f>IF(N20="NA","No",IF(N20="Sin dato","No",IF(S20=$J20,"V",IF(S20=0,"R","A"))))</f>
        <v>A</v>
      </c>
      <c r="U20" s="28" t="b">
        <f>IF($J20&gt;0,V20&lt;&gt;"NA")</f>
        <v>1</v>
      </c>
      <c r="V20" s="27">
        <v>0.13439999999999999</v>
      </c>
      <c r="W20" s="18">
        <f>$K20</f>
        <v>0.13</v>
      </c>
      <c r="X20" s="18">
        <f>IF(V20="NA","NA",IF(V20="ND",0,IF(OR(V20="Sin dato",ISBLANK(W20)),"Sin dato",IF(W20=0,((Y20-V20)/Y20)*(POWER(-1,$H20)),IF(W20&lt;0,1+(((V20-W20)*(POWER(-1,$H20)))/W20),1-(((V20-W20)*(POWER(-1,$H20)))/W20))))))</f>
        <v>0.96615384615384625</v>
      </c>
      <c r="Y20" s="20">
        <v>0.06</v>
      </c>
      <c r="Z20" s="18">
        <f>IF(X20="NA","NA",IF(X20="Sin dato","Sin dato",1-X20))</f>
        <v>3.3846153846153748E-2</v>
      </c>
      <c r="AA20" s="19">
        <f>IF(ISBLANK(W20),"Sin meta",IF(V20="NA","NA",IF(Z20&lt;=0,$J20,IF(AND(Z20&lt;=Y20,Z20&gt;0),($J20*(1-(Z20/Y20))),0))))</f>
        <v>0.87179487179487491</v>
      </c>
      <c r="AB20" s="19" t="str">
        <f>IF(N20="NA","No",IF(N20="Sin dato","No",IF(S20=$J20,"V",IF(S20=0,"R","A"))))</f>
        <v>A</v>
      </c>
      <c r="AC20" s="20" t="str">
        <f>IF(V20="NA","No",IF(V20="Sin dato","No",IF(AA20=$J20,"V",IF(AA20=0,"R","A"))))</f>
        <v>A</v>
      </c>
      <c r="AD20" s="18" t="str">
        <f>IF(AB20="No","No disponible",IF(AC20="No","No disponible",CONCATENATE(AB20,"-",AC20)))</f>
        <v>A-A</v>
      </c>
      <c r="AE20" s="18" t="str">
        <f>IF(AD20="No disponible","No disponible",IF(AC20=AB20,"No varía",AD20))</f>
        <v>No varía</v>
      </c>
      <c r="AF20" s="18" t="str">
        <f>IF(AE20="No disponible","No disponible",IF(AE20="No varía","No varía",IF(AC20="V","Mejora",IF(AC20="R","Empeora",IF(AB20="R","Mejora","Empeora")))))</f>
        <v>No varía</v>
      </c>
      <c r="AG20" s="28" t="b">
        <f>IF($J20&gt;0,AH20&lt;&gt;"NA")</f>
        <v>1</v>
      </c>
      <c r="AH20" s="27">
        <v>0.1305</v>
      </c>
      <c r="AI20" s="18">
        <f>$K20</f>
        <v>0.13</v>
      </c>
      <c r="AJ20" s="18">
        <f>IF(AH20="NA","NA",IF(AH20="ND",0,IF(OR(AH20="Sin dato",ISBLANK(AI20)),"Sin dato",IF(AI20=0,((AK20-AH20)/AK20)*(POWER(-1,$H20)),IF(AI20&lt;0,1+(((AH20-AI20)*(POWER(-1,$H20)))/AI20),1-(((AH20-AI20)*(POWER(-1,$H20)))/AI20))))))</f>
        <v>0.99615384615384617</v>
      </c>
      <c r="AK20" s="20">
        <v>0.06</v>
      </c>
      <c r="AL20" s="18">
        <f>IF(AJ20="NA","NA",IF(AJ20="Sin dato","Sin dato",1-AJ20))</f>
        <v>3.8461538461538325E-3</v>
      </c>
      <c r="AM20" s="19">
        <f>IF(ISBLANK(AI20),"Sin meta",IF(AH20="NA","NA",IF(AL20&lt;=0,$J20,IF(AND(AL20&lt;=AK20,AL20&gt;0),($J20*(1-(AL20/AK20))),0))))</f>
        <v>1.8717948717948723</v>
      </c>
      <c r="AN20" s="19" t="str">
        <f>IF(V20="NA","No",IF(V20="Sin dato","No",IF(AA20=$J20,"V",IF(AA20=0,"R","A"))))</f>
        <v>A</v>
      </c>
      <c r="AO20" s="20" t="str">
        <f>IF(AH20="NA","No",IF(AH20="Sin dato","No",IF(AM20=$J20,"V",IF(AM20=0,"R","A"))))</f>
        <v>A</v>
      </c>
      <c r="AP20" s="18" t="str">
        <f>IF(AN20="No","No disponible",IF(AO20="No","No disponible",CONCATENATE(AN20,"-",AO20)))</f>
        <v>A-A</v>
      </c>
      <c r="AQ20" s="18" t="str">
        <f>IF(AP20="No disponible","No disponible",IF(AO20=AN20,"No varía",AP20))</f>
        <v>No varía</v>
      </c>
      <c r="AR20" s="18" t="str">
        <f>IF(AQ20="No disponible","No disponible",IF(AQ20="No varía","No varía",IF(AO20="V","Mejora",IF(AO20="R","Empeora",IF(AN20="R","Mejora","Empeora")))))</f>
        <v>No varía</v>
      </c>
      <c r="AS20" s="28" t="b">
        <f>IF($J20&gt;0,AT20&lt;&gt;"NA")</f>
        <v>1</v>
      </c>
      <c r="AT20" s="27">
        <v>0.1283</v>
      </c>
      <c r="AU20" s="18">
        <f>$K20</f>
        <v>0.13</v>
      </c>
      <c r="AV20" s="18">
        <f>IF(AT20="NA","NA",IF(AT20="ND",0,IF(OR(AT20="Sin dato",ISBLANK(AU20)),"Sin dato",IF(AU20=0,((AW20-AT20)/AW20)*(POWER(-1,$H20)),IF(AU20&lt;0,1+(((AT20-AU20)*(POWER(-1,$H20)))/AU20),1-(((AT20-AU20)*(POWER(-1,$H20)))/AU20))))))</f>
        <v>1.0130769230769232</v>
      </c>
      <c r="AW20" s="20">
        <v>0.06</v>
      </c>
      <c r="AX20" s="18">
        <f>IF(AV20="NA","NA",IF(AV20="Sin dato","Sin dato",1-AV20))</f>
        <v>-1.3076923076923208E-2</v>
      </c>
      <c r="AY20" s="19">
        <f>IF(ISBLANK(AU20),"Sin meta",IF(AT20="NA","NA",IF(AX20&lt;=0,$J20,IF(AND(AX20&lt;=AW20,AX20&gt;0),($J20*(1-(AX20/AW20))),0))))</f>
        <v>2</v>
      </c>
      <c r="AZ20" s="19" t="str">
        <f>IF(AH20="NA","No",IF(AH20="Sin dato","No",IF(AM20=$J20,"V",IF(AM20=0,"R","A"))))</f>
        <v>A</v>
      </c>
      <c r="BA20" s="20" t="str">
        <f>IF(AT20="NA","No",IF(AT20="Sin dato","No",IF(AY20=$J20,"V",IF(AY20=0,"R","A"))))</f>
        <v>V</v>
      </c>
      <c r="BB20" s="18" t="str">
        <f>IF(AZ20="No","No disponible",IF(BA20="No","No disponible",CONCATENATE(AZ20,"-",BA20)))</f>
        <v>A-V</v>
      </c>
      <c r="BC20" s="18" t="str">
        <f>IF(BB20="No disponible","No disponible",IF(BA20=AZ20,"No varía",BB20))</f>
        <v>A-V</v>
      </c>
      <c r="BD20" s="18" t="str">
        <f>IF(BC20="No disponible","No disponible",IF(BC20="No varía","No varía",IF(BA20="V","Mejora",IF(BA20="R","Empeora",IF(AZ20="R","Mejora","Empeora")))))</f>
        <v>Mejora</v>
      </c>
      <c r="BE20" s="28" t="b">
        <f>IF($J20&gt;0,BF20&lt;&gt;"NA")</f>
        <v>1</v>
      </c>
      <c r="BF20" s="27">
        <v>0.1249</v>
      </c>
      <c r="BG20" s="18">
        <f>$K20</f>
        <v>0.13</v>
      </c>
      <c r="BH20" s="18">
        <f>IF(BF20="NA","NA",IF(BF20="ND",0,IF(OR(BF20="Sin dato",ISBLANK(BG20)),"Sin dato",IF(BG20=0,((BI20-BF20)/BI20)*(POWER(-1,$H20)),IF(BG20&lt;0,1+(((BF20-BG20)*(POWER(-1,$H20)))/BG20),1-(((BF20-BG20)*(POWER(-1,$H20)))/BG20))))))</f>
        <v>1.0392307692307692</v>
      </c>
      <c r="BI20" s="20">
        <v>0.06</v>
      </c>
      <c r="BJ20" s="18">
        <f>IF(BH20="NA","NA",IF(BH20="Sin dato","Sin dato",1-BH20))</f>
        <v>-3.923076923076918E-2</v>
      </c>
      <c r="BK20" s="19">
        <f>IF(ISBLANK(BG20),"Sin meta",IF(BF20="NA","NA",IF(BJ20&lt;=0,$J20,IF(AND(BJ20&lt;=BI20,BJ20&gt;0),($J20*(1-(BJ20/BI20))),0))))</f>
        <v>2</v>
      </c>
      <c r="BL20" s="19" t="str">
        <f>IF(AT20="NA","No",IF(AT20="Sin dato","No",IF(AY20=$J20,"V",IF(AY20=0,"R","A"))))</f>
        <v>V</v>
      </c>
      <c r="BM20" s="20" t="str">
        <f>IF(BF20="NA","No",IF(BF20="Sin dato","No",IF(BK20=$J20,"V",IF(BK20=0,"R","A"))))</f>
        <v>V</v>
      </c>
      <c r="BN20" s="18" t="str">
        <f>IF(BL20="No","No disponible",IF(BM20="No","No disponible",CONCATENATE(BL20,"-",BM20)))</f>
        <v>V-V</v>
      </c>
      <c r="BO20" s="18" t="str">
        <f>IF(BN20="No disponible","No disponible",IF(BM20=BL20,"No varía",BN20))</f>
        <v>No varía</v>
      </c>
      <c r="BP20" s="18" t="str">
        <f>IF(BO20="No disponible","No disponible",IF(BO20="No varía","No varía",IF(BM20="V","Mejora",IF(BM20="R","Empeora",IF(BL20="R","Mejora","Empeora")))))</f>
        <v>No varía</v>
      </c>
      <c r="BQ20" s="28" t="b">
        <f>IF($J20&gt;0,BR20&lt;&gt;"NA")</f>
        <v>1</v>
      </c>
      <c r="BR20" s="27">
        <v>0.12520000000000001</v>
      </c>
      <c r="BS20" s="18">
        <f>$K20</f>
        <v>0.13</v>
      </c>
      <c r="BT20" s="18">
        <f>IF(BR20="NA","NA",IF(BR20="ND",0,IF(OR(BR20="Sin dato",ISBLANK(BS20)),"Sin dato",IF(BS20=0,((BU20-BR20)/BU20)*(POWER(-1,$H20)),IF(BS20&lt;0,1+(((BR20-BS20)*(POWER(-1,$H20)))/BS20),1-(((BR20-BS20)*(POWER(-1,$H20)))/BS20))))))</f>
        <v>1.0369230769230768</v>
      </c>
      <c r="BU20" s="20">
        <v>0.06</v>
      </c>
      <c r="BV20" s="18">
        <f>IF(BT20="NA","NA",IF(BT20="Sin dato","Sin dato",1-BT20))</f>
        <v>-3.6923076923076836E-2</v>
      </c>
      <c r="BW20" s="19">
        <f>IF(ISBLANK(BS20),"Sin meta",IF(BR20="NA","NA",IF(BV20&lt;=0,$J20,IF(AND(BV20&lt;=BU20,BV20&gt;0),($J20*(1-(BV20/BU20))),0))))</f>
        <v>2</v>
      </c>
      <c r="BX20" s="19" t="str">
        <f>IF(BF20="NA","No",IF(BF20="Sin dato","No",IF(BK20=$J20,"V",IF(BK20=0,"R","A"))))</f>
        <v>V</v>
      </c>
      <c r="BY20" s="20" t="str">
        <f>IF(BR20="NA","No",IF(BR20="Sin dato","No",IF(BW20=$J20,"V",IF(BW20=0,"R","A"))))</f>
        <v>V</v>
      </c>
      <c r="BZ20" s="18" t="str">
        <f>IF(BX20="No","No disponible",IF(BY20="No","No disponible",CONCATENATE(BX20,"-",BY20)))</f>
        <v>V-V</v>
      </c>
      <c r="CA20" s="18" t="str">
        <f>IF(BZ20="No disponible","No disponible",IF(BY20=BX20,"No varía",BZ20))</f>
        <v>No varía</v>
      </c>
      <c r="CB20" s="18" t="str">
        <f>IF(CA20="No disponible","No disponible",IF(CA20="No varía","No varía",IF(BY20="V","Mejora",IF(BY20="R","Empeora",IF(BX20="R","Mejora","Empeora")))))</f>
        <v>No varía</v>
      </c>
      <c r="CC20" s="28" t="b">
        <f>IF($J20&gt;0,CD20&lt;&gt;"NA")</f>
        <v>1</v>
      </c>
      <c r="CD20" s="27">
        <v>0.12330000000000001</v>
      </c>
      <c r="CE20" s="18">
        <f>$K20</f>
        <v>0.13</v>
      </c>
      <c r="CF20" s="18">
        <f>IF(CD20="NA","NA",IF(CD20="ND",0,IF(OR(CD20="Sin dato",ISBLANK(CE20)),"Sin dato",IF(CE20=0,((CG20-CD20)/CG20)*(POWER(-1,$H20)),IF(CE20&lt;0,1+(((CD20-CE20)*(POWER(-1,$H20)))/CE20),1-(((CD20-CE20)*(POWER(-1,$H20)))/CE20))))))</f>
        <v>1.0515384615384615</v>
      </c>
      <c r="CG20" s="20">
        <v>0.06</v>
      </c>
      <c r="CH20" s="18">
        <f>IF(CF20="NA","NA",IF(CF20="Sin dato","Sin dato",1-CF20))</f>
        <v>-5.1538461538461533E-2</v>
      </c>
      <c r="CI20" s="19">
        <f>IF(ISBLANK(CE20),"Sin meta",IF(CD20="NA","NA",IF(CH20&lt;=0,$J20,IF(AND(CH20&lt;=CG20,CH20&gt;0),($J20*(1-(CH20/CG20))),0))))</f>
        <v>2</v>
      </c>
      <c r="CJ20" s="19" t="str">
        <f>IF(BR20="NA","No",IF(BR20="Sin dato","No",IF(BW20=$J20,"V",IF(BW20=0,"R","A"))))</f>
        <v>V</v>
      </c>
      <c r="CK20" s="20" t="str">
        <f>IF(CD20="NA","No",IF(CD20="Sin dato","No",IF(CI20=$J20,"V",IF(CI20=0,"R","A"))))</f>
        <v>V</v>
      </c>
      <c r="CL20" s="18" t="str">
        <f>IF(CJ20="No","No disponible",IF(CK20="No","No disponible",CONCATENATE(CJ20,"-",CK20)))</f>
        <v>V-V</v>
      </c>
      <c r="CM20" s="18" t="str">
        <f>IF(CL20="No disponible","No disponible",IF(CK20=CJ20,"No varía",CL20))</f>
        <v>No varía</v>
      </c>
      <c r="CN20" s="18" t="str">
        <f>IF(CM20="No disponible","No disponible",IF(CM20="No varía","No varía",IF(CK20="V","Mejora",IF(CK20="R","Empeora",IF(CJ20="R","Mejora","Empeora")))))</f>
        <v>No varía</v>
      </c>
      <c r="CO20" s="28" t="b">
        <f>IF($J20&gt;0,CP20&lt;&gt;"NA")</f>
        <v>1</v>
      </c>
      <c r="CP20" s="27">
        <v>0.12130000000000001</v>
      </c>
      <c r="CQ20" s="18">
        <f>$K20</f>
        <v>0.13</v>
      </c>
      <c r="CR20" s="18">
        <f>IF(CP20="NA","NA",IF(CP20="ND",0,IF(OR(CP20="Sin dato",ISBLANK(CQ20)),"Sin dato",IF(CQ20=0,((CS20-CP20)/CS20)*(POWER(-1,$H20)),IF(CQ20&lt;0,1+(((CP20-CQ20)*(POWER(-1,$H20)))/CQ20),1-(((CP20-CQ20)*(POWER(-1,$H20)))/CQ20))))))</f>
        <v>1.0669230769230769</v>
      </c>
      <c r="CS20" s="20">
        <v>0.06</v>
      </c>
      <c r="CT20" s="18">
        <f>IF(CR20="NA","NA",IF(CR20="Sin dato","Sin dato",1-CR20))</f>
        <v>-6.6923076923076863E-2</v>
      </c>
      <c r="CU20" s="19">
        <f>IF(ISBLANK(CQ20),"Sin meta",IF(CP20="NA","NA",IF(CT20&lt;=0,$J20,IF(AND(CT20&lt;=CS20,CT20&gt;0),($J20*(1-(CT20/CS20))),0))))</f>
        <v>2</v>
      </c>
      <c r="CV20" s="19" t="str">
        <f>IF(CD20="NA","No",IF(CD20="Sin dato","No",IF(CI20=$J20,"V",IF(CI20=0,"R","A"))))</f>
        <v>V</v>
      </c>
      <c r="CW20" s="20" t="str">
        <f>IF(CP20="NA","No",IF(CP20="Sin dato","No",IF(CU20=$J20,"V",IF(CU20=0,"R","A"))))</f>
        <v>V</v>
      </c>
      <c r="CX20" s="18" t="str">
        <f>IF(CV20="No","No disponible",IF(CW20="No","No disponible",CONCATENATE(CV20,"-",CW20)))</f>
        <v>V-V</v>
      </c>
      <c r="CY20" s="18" t="str">
        <f>IF(CX20="No disponible","No disponible",IF(CW20=CV20,"No varía",CX20))</f>
        <v>No varía</v>
      </c>
      <c r="CZ20" s="18" t="str">
        <f>IF(CY20="No disponible","No disponible",IF(CY20="No varía","No varía",IF(CW20="V","Mejora",IF(CW20="R","Empeora",IF(CV20="R","Mejora","Empeora")))))</f>
        <v>No varía</v>
      </c>
      <c r="DA20" s="28" t="b">
        <f>IF($J20&gt;0,DB20&lt;&gt;"NA")</f>
        <v>1</v>
      </c>
      <c r="DB20" s="27">
        <v>0.12050000000000001</v>
      </c>
      <c r="DC20" s="18">
        <f>$K20</f>
        <v>0.13</v>
      </c>
      <c r="DD20" s="18">
        <f>IF(DB20="NA","NA",IF(DB20="ND",0,IF(OR(DB20="Sin dato",ISBLANK(DC20)),"Sin dato",IF(DC20=0,((DE20-DB20)/DE20)*(POWER(-1,$H20)),IF(DC20&lt;0,1+(((DB20-DC20)*(POWER(-1,$H20)))/DC20),1-(((DB20-DC20)*(POWER(-1,$H20)))/DC20))))))</f>
        <v>1.073076923076923</v>
      </c>
      <c r="DE20" s="20">
        <v>0.06</v>
      </c>
      <c r="DF20" s="18">
        <f>IF(DD20="NA","NA",IF(DD20="Sin dato","Sin dato",1-DD20))</f>
        <v>-7.3076923076923039E-2</v>
      </c>
      <c r="DG20" s="19">
        <f>IF(ISBLANK(DC20),"Sin meta",IF(DB20="NA","NA",IF(DF20&lt;=0,$J20,IF(AND(DF20&lt;=DE20,DF20&gt;0),($J20*(1-(DF20/DE20))),0))))</f>
        <v>2</v>
      </c>
      <c r="DH20" s="19" t="str">
        <f>IF(CP20="NA","No",IF(CP20="Sin dato","No",IF(CU20=$J20,"V",IF(CU20=0,"R","A"))))</f>
        <v>V</v>
      </c>
      <c r="DI20" s="20" t="str">
        <f>IF(DB20="NA","No",IF(DB20="Sin dato","No",IF(DG20=$J20,"V",IF(DG20=0,"R","A"))))</f>
        <v>V</v>
      </c>
      <c r="DJ20" s="18" t="str">
        <f>IF(DH20="No","No disponible",IF(DI20="No","No disponible",CONCATENATE(DH20,"-",DI20)))</f>
        <v>V-V</v>
      </c>
      <c r="DK20" s="18" t="str">
        <f>IF(DJ20="No disponible","No disponible",IF(DI20=DH20,"No varía",DJ20))</f>
        <v>No varía</v>
      </c>
      <c r="DL20" s="18" t="str">
        <f>IF(DK20="No disponible","No disponible",IF(DK20="No varía","No varía",IF(DI20="V","Mejora",IF(DI20="R","Empeora",IF(DH20="R","Mejora","Empeora")))))</f>
        <v>No varía</v>
      </c>
      <c r="DM20" s="28" t="b">
        <f>IF($J20&gt;0,DN20&lt;&gt;"NA")</f>
        <v>1</v>
      </c>
      <c r="DN20" s="27" t="s">
        <v>28</v>
      </c>
      <c r="DO20" s="18">
        <f>$K20</f>
        <v>0.13</v>
      </c>
      <c r="DP20" s="18" t="str">
        <f>IF(DN20="NA","NA",IF(DN20="ND",0,IF(OR(DN20="Sin dato",ISBLANK(DO20)),"Sin dato",IF(DO20=0,((DQ20-DN20)/DQ20)*(POWER(-1,$H20)),IF(DO20&lt;0,1+(((DN20-DO20)*(POWER(-1,$H20)))/DO20),1-(((DN20-DO20)*(POWER(-1,$H20)))/DO20))))))</f>
        <v>Sin dato</v>
      </c>
      <c r="DQ20" s="20">
        <v>0.06</v>
      </c>
      <c r="DR20" s="18" t="str">
        <f>IF(DP20="NA","NA",IF(DP20="Sin dato","Sin dato",1-DP20))</f>
        <v>Sin dato</v>
      </c>
      <c r="DS20" s="19">
        <f>IF(ISBLANK(DO20),"Sin meta",IF(DN20="NA","NA",IF(DR20&lt;=0,$J20,IF(AND(DR20&lt;=DQ20,DR20&gt;0),($J20*(1-(DR20/DQ20))),0))))</f>
        <v>0</v>
      </c>
      <c r="DT20" s="19" t="str">
        <f>IF(DB20="NA","No",IF(DB20="Sin dato","No",IF(DG20=$J20,"V",IF(DG20=0,"R","A"))))</f>
        <v>V</v>
      </c>
      <c r="DU20" s="20" t="str">
        <f>IF(DN20="NA","No",IF(DN20="Sin dato","No",IF(DS20=$J20,"V",IF(DS20=0,"R","A"))))</f>
        <v>No</v>
      </c>
      <c r="DV20" s="18" t="str">
        <f>IF(DT20="No","No disponible",IF(DU20="No","No disponible",CONCATENATE(DT20,"-",DU20)))</f>
        <v>No disponible</v>
      </c>
      <c r="DW20" s="18" t="str">
        <f>IF(DV20="No disponible","No disponible",IF(DU20=DT20,"No varía",DV20))</f>
        <v>No disponible</v>
      </c>
      <c r="DX20" s="18" t="str">
        <f>IF(DW20="No disponible","No disponible",IF(DW20="No varía","No varía",IF(DU20="V","Mejora",IF(DU20="R","Empeora",IF(DT20="R","Mejora","Empeora")))))</f>
        <v>No disponible</v>
      </c>
      <c r="DY20" s="28" t="b">
        <f>IF($J20&gt;0,DZ20&lt;&gt;"NA")</f>
        <v>1</v>
      </c>
      <c r="DZ20" s="27" t="s">
        <v>28</v>
      </c>
      <c r="EA20" s="18">
        <f>$K20</f>
        <v>0.13</v>
      </c>
      <c r="EB20" s="18" t="str">
        <f>IF(DZ20="NA","NA",IF(DZ20="ND",0,IF(OR(DZ20="Sin dato",ISBLANK(EA20)),"Sin dato",IF(EA20=0,((EC20-DZ20)/EC20)*(POWER(-1,$H20)),IF(EA20&lt;0,1+(((DZ20-EA20)*(POWER(-1,$H20)))/EA20),1-(((DZ20-EA20)*(POWER(-1,$H20)))/EA20))))))</f>
        <v>Sin dato</v>
      </c>
      <c r="EC20" s="20">
        <v>0.06</v>
      </c>
      <c r="ED20" s="18" t="str">
        <f>IF(EB20="NA","NA",IF(EB20="Sin dato","Sin dato",1-EB20))</f>
        <v>Sin dato</v>
      </c>
      <c r="EE20" s="19">
        <f>IF(ISBLANK(EA20),"Sin meta",IF(DZ20="NA","NA",IF(ED20&lt;=0,$J20,IF(AND(ED20&lt;=EC20,ED20&gt;0),($J20*(1-(ED20/EC20))),0))))</f>
        <v>0</v>
      </c>
      <c r="EF20" s="19" t="str">
        <f>IF(DN20="NA","No",IF(DN20="Sin dato","No",IF(DS20=$J20,"V",IF(DS20=0,"R","A"))))</f>
        <v>No</v>
      </c>
      <c r="EG20" s="20" t="str">
        <f>IF(DZ20="NA","No",IF(DZ20="Sin dato","No",IF(EE20=$J20,"V",IF(EE20=0,"R","A"))))</f>
        <v>No</v>
      </c>
      <c r="EH20" s="18" t="str">
        <f>IF(EF20="No","No disponible",IF(EG20="No","No disponible",CONCATENATE(EF20,"-",EG20)))</f>
        <v>No disponible</v>
      </c>
      <c r="EI20" s="18" t="str">
        <f>IF(EH20="No disponible","No disponible",IF(EG20=EF20,"No varía",EH20))</f>
        <v>No disponible</v>
      </c>
      <c r="EJ20" s="18" t="str">
        <f>IF(EI20="No disponible","No disponible",IF(EI20="No varía","No varía",IF(EG20="V","Mejora",IF(EG20="R","Empeora",IF(EF20="R","Mejora","Empeora")))))</f>
        <v>No disponible</v>
      </c>
      <c r="EK20" s="28" t="b">
        <f>IF($J20&gt;0,EL20&lt;&gt;"NA")</f>
        <v>1</v>
      </c>
      <c r="EL20" s="27" t="s">
        <v>28</v>
      </c>
      <c r="EM20" s="18">
        <f>$K20</f>
        <v>0.13</v>
      </c>
      <c r="EN20" s="18" t="str">
        <f>IF(EL20="NA","NA",IF(EL20="ND",0,IF(OR(EL20="Sin dato",ISBLANK(EM20)),"Sin dato",IF(EM20=0,((EO20-EL20)/EO20)*(POWER(-1,$H20)),IF(EM20&lt;0,1+(((EL20-EM20)*(POWER(-1,$H20)))/EM20),1-(((EL20-EM20)*(POWER(-1,$H20)))/EM20))))))</f>
        <v>Sin dato</v>
      </c>
      <c r="EO20" s="20">
        <v>0.06</v>
      </c>
      <c r="EP20" s="18" t="str">
        <f>IF(EN20="NA","NA",IF(EN20="Sin dato","Sin dato",1-EN20))</f>
        <v>Sin dato</v>
      </c>
      <c r="EQ20" s="19">
        <f>IF(ISBLANK(EM20),"Sin meta",IF(EL20="NA","NA",IF(EP20&lt;=0,$J20,IF(AND(EP20&lt;=EO20,EP20&gt;0),($J20*(1-(EP20/EO20))),0))))</f>
        <v>0</v>
      </c>
      <c r="ER20" s="19" t="str">
        <f>IF(DZ20="NA","No",IF(DZ20="Sin dato","No",IF(EE20=$J20,"V",IF(EE20=0,"R","A"))))</f>
        <v>No</v>
      </c>
      <c r="ES20" s="20" t="str">
        <f>IF(EL20="NA","No",IF(EL20="Sin dato","No",IF(EQ20=$J20,"V",IF(EQ20=0,"R","A"))))</f>
        <v>No</v>
      </c>
      <c r="ET20" s="18" t="str">
        <f>IF(ER20="No","No disponible",IF(ES20="No","No disponible",CONCATENATE(ER20,"-",ES20)))</f>
        <v>No disponible</v>
      </c>
      <c r="EU20" s="18" t="str">
        <f>IF(ET20="No disponible","No disponible",IF(ES20=ER20,"No varía",ET20))</f>
        <v>No disponible</v>
      </c>
      <c r="EV20" s="18" t="str">
        <f>IF(EU20="No disponible","No disponible",IF(EU20="No varía","No varía",IF(ES20="V","Mejora",IF(ES20="R","Empeora",IF(ER20="R","Mejora","Empeora")))))</f>
        <v>No disponible</v>
      </c>
      <c r="EW20" s="20"/>
      <c r="EX20" s="25" t="b">
        <f>IF(EL20="NA","NA",IF(EL20="ND","GC0",IF(EL20="Sin dato",IF(DZ20="NA","NA",IF(DZ20="ND","GC0",IF(DZ20="Sin dato",IF(DN20="NA","NA",IF(DN20="ND","GC0",IF(DN20="Sin dato",IF(DB20="NA","NA",IF(DB20="ND","GC0",IF(DB20="Sin dato",IF(CP20="NA","NA",IF(CP20="ND","GC0",IF(CP20="Sin dato",IF(CD20="NA","NA",IF(CD20="ND","GC0",IF(CD20="Sin dato",IF(BR20="NA","NA",IF(BR20="ND","GC0",IF(BR20="Sin dato",IF(BF20="NA","NA",IF(BF20="ND","GC0",IF(BF20="Sin dato",IF(AT20="NA","NA",IF(AT20="ND","GC0",IF(AT20="Sin dato",IF(AH20="NA","NA",IF(AH20="ND","GC0",IF(AH20="Sin dato",IF(V20="NA","No evaluable",IF(V20="Sin dato", IF(N20="Sin dato", IF(($B$58-$B$71)&gt;($I20),"GC0",  "No evaluable"))))))))))))))))))))))))))))))))))</f>
        <v>0</v>
      </c>
      <c r="EZ20" s="2">
        <f>IF(EX20="GC0",0,IF(EX20=FALSE,IF(EL20="Sin dato",IF(DZ20="Sin dato",IF(DN20="Sin dato",IF(DB20="Sin dato",IF(CP20="Sin dato",IF(CD20="Sin dato",IF(BR20="Sin dato",IF(BF20="Sin dato",IF(AT20="Sin dato",IF(AH20="Sin dato",IF(V20="Sin dato",IF(N20="Sin dato",0,S20),AA20),AM20),AY20),BK20),BW20),CI20),CU20),DG20),DS20),EE20),EQ20)))</f>
        <v>2</v>
      </c>
      <c r="FE20" s="24">
        <f>IF(EZ20=FALSE,0,IF(EZ20="GC0",0,EZ20))</f>
        <v>2</v>
      </c>
      <c r="FH20" s="23" t="b">
        <f>IF($J20&gt;0,FI20&lt;&gt;"NA")</f>
        <v>1</v>
      </c>
      <c r="FI20" s="38">
        <f>IF(EL20="Sin dato",IF(DZ20="Sin dato",IF(DN20="Sin dato",IF(DB20="Sin dato",IF(CP20="Sin dato",IF(CD20="Sin dato",IF(BR20="Sin dato",IF(BF20="Sin dato",IF(AT20="Sin dato",IF(AH20="Sin dato",IF(V20="Sin dato",IF(N20="Sin dato","Sin dato",N20),V20),AH20),AT20),BF20),BR20),CD20),CP20),DB20),DN20),DZ20),EL20)</f>
        <v>0.12050000000000001</v>
      </c>
      <c r="FJ20" s="18">
        <f>IF(FI20="NA",$K20,IF(FI20="Sin dato",$K20,IF(FK20="Diciembre",$EM20,IF(FK20="Noviembre",$EA20,IF(FK20="Octubre",$DO20,IF(FK20="Septiembre",$DC20,IF(FK20="Agosto",$CQ20,IF(FK20="Julio",$CE20,IF(FK20="Junio",$BS20,IF(FK20="Mayo",$BG20,IF(FK20="Abril",$AU20,IF(FK20="Marzo",$AI20,IF(FK20="Febrero",$W20,IF(FK20="Enero",$O20,$K20))))))))))))))</f>
        <v>0.13</v>
      </c>
      <c r="FK20" s="18" t="str">
        <f>IF(FI20="NA","NA",IF(EL20="Sin dato",IF(DZ20="Sin dato",IF(DN20="Sin dato",IF(DB20="Sin dato",IF(CP20="Sin dato",IF(CD20="Sin dato",IF(BR20="Sin dato",IF(BF20="Sin dato",IF(AT20="Sin dato",IF(AH20="Sin dato",IF(V20="Sin dato",IF(N20="Sin dato","Sin dato","Enero"),"Febrero"),"Marzo"),"Abril"),"Mayo"),"Junio"),"Julio"),"Agosto"),"Septiembre"),"Octubre"),"Noviembre"),"Diciembre"))</f>
        <v>Septiembre</v>
      </c>
      <c r="FL20" s="18">
        <f>IF(FI20="NA","NA",IF(FI20="ND",0,IF(OR(FI20="Sin dato",ISBLANK(FJ20)),"Sin dato",IF(FJ20=0,((FM20-FI20)/FM20)*(POWER(-1, $H20)),IF(FJ20&lt;0,1+(((FI20-FJ20)*(POWER(-1, $H20)))/FJ20),1-(((FI20-FJ20)*(POWER(-1, $H20)))/FJ20))))))</f>
        <v>1.073076923076923</v>
      </c>
      <c r="FM20" s="20">
        <f>$EO20</f>
        <v>0.06</v>
      </c>
      <c r="FN20" s="18">
        <f>IF(FL20="NA","NA",IF(FL20="Sin dato","Sin dato",1-FL20))</f>
        <v>-7.3076923076923039E-2</v>
      </c>
      <c r="FO20" s="19">
        <f>IF(ISBLANK(FJ20),"Sin meta",IF(FI20="NA","NA",IF(FN20&lt;=0,$J20,IF(AND(FN20&lt;=FM20,FN20&gt;0),($J20*(1-(FN20/FM20))),0))))</f>
        <v>2</v>
      </c>
      <c r="FP20" s="18"/>
    </row>
    <row r="21" spans="1:172" ht="45" customHeight="1" x14ac:dyDescent="0.25">
      <c r="A21" s="56"/>
      <c r="B21" s="41"/>
      <c r="C21" s="54" t="s">
        <v>103</v>
      </c>
      <c r="D21" s="33"/>
      <c r="E21" s="34" t="s">
        <v>102</v>
      </c>
      <c r="F21" s="33" t="s">
        <v>34</v>
      </c>
      <c r="G21" s="33" t="s">
        <v>49</v>
      </c>
      <c r="H21" s="32">
        <v>1</v>
      </c>
      <c r="I21" s="32">
        <v>7</v>
      </c>
      <c r="J21" s="31">
        <v>2</v>
      </c>
      <c r="K21" s="18">
        <v>0.6</v>
      </c>
      <c r="L21" s="28">
        <f>IF(N21&lt;&gt;"NA",IF(N21&lt;&gt;"Sin dato",1,0),0)</f>
        <v>1</v>
      </c>
      <c r="M21" s="28" t="b">
        <f>IF($J21&gt;0,N21&lt;&gt;"NA")</f>
        <v>1</v>
      </c>
      <c r="N21" s="27">
        <v>0.7278</v>
      </c>
      <c r="O21" s="18">
        <f>$K21</f>
        <v>0.6</v>
      </c>
      <c r="P21" s="18">
        <f>IF(N21="NA","NA",IF(N21="ND",0,IF(OR(N21="Sin dato",ISBLANK(O21)),"Sin dato",IF(O21=0,((Q21-N21)/Q21)*(POWER(-1, H21)),IF(O21&lt;0,1+(((N21-O21)*(POWER(-1, H21)))/O21),1-(((N21-O21)*(POWER(-1, H21)))/O21))))))</f>
        <v>1.2130000000000001</v>
      </c>
      <c r="Q21" s="20">
        <v>0.06</v>
      </c>
      <c r="R21" s="18">
        <f>IF(P21="NA","NA",IF(P21="Sin dato","Sin dato",1-P21))</f>
        <v>-0.21300000000000008</v>
      </c>
      <c r="S21" s="19">
        <f>IF(ISBLANK(O21),"Sin meta",IF(N21="NA","NA",IF(R21&lt;=0,J21,IF(AND(R21&lt;=Q21,R21&gt;0),(J21*(1-(R21/Q21))),0))))</f>
        <v>2</v>
      </c>
      <c r="T21" s="20" t="str">
        <f>IF(N21="NA","No",IF(N21="Sin dato","No",IF(S21=$J21,"V",IF(S21=0,"R","A"))))</f>
        <v>V</v>
      </c>
      <c r="U21" s="28" t="b">
        <f>IF($J21&gt;0,V21&lt;&gt;"NA")</f>
        <v>1</v>
      </c>
      <c r="V21" s="27">
        <v>0.71950000000000003</v>
      </c>
      <c r="W21" s="18">
        <f>$K21</f>
        <v>0.6</v>
      </c>
      <c r="X21" s="18">
        <f>IF(V21="NA","NA",IF(V21="ND",0,IF(OR(V21="Sin dato",ISBLANK(W21)),"Sin dato",IF(W21=0,((Y21-V21)/Y21)*(POWER(-1,$H21)),IF(W21&lt;0,1+(((V21-W21)*(POWER(-1,$H21)))/W21),1-(((V21-W21)*(POWER(-1,$H21)))/W21))))))</f>
        <v>1.1991666666666667</v>
      </c>
      <c r="Y21" s="20">
        <v>0.06</v>
      </c>
      <c r="Z21" s="18">
        <f>IF(X21="NA","NA",IF(X21="Sin dato","Sin dato",1-X21))</f>
        <v>-0.19916666666666671</v>
      </c>
      <c r="AA21" s="19">
        <f>IF(ISBLANK(W21),"Sin meta",IF(V21="NA","NA",IF(Z21&lt;=0,$J21,IF(AND(Z21&lt;=Y21,Z21&gt;0),($J21*(1-(Z21/Y21))),0))))</f>
        <v>2</v>
      </c>
      <c r="AB21" s="19" t="str">
        <f>IF(N21="NA","No",IF(N21="Sin dato","No",IF(S21=$J21,"V",IF(S21=0,"R","A"))))</f>
        <v>V</v>
      </c>
      <c r="AC21" s="20" t="str">
        <f>IF(V21="NA","No",IF(V21="Sin dato","No",IF(AA21=$J21,"V",IF(AA21=0,"R","A"))))</f>
        <v>V</v>
      </c>
      <c r="AD21" s="18" t="str">
        <f>IF(AB21="No","No disponible",IF(AC21="No","No disponible",CONCATENATE(AB21,"-",AC21)))</f>
        <v>V-V</v>
      </c>
      <c r="AE21" s="18" t="str">
        <f>IF(AD21="No disponible","No disponible",IF(AC21=AB21,"No varía",AD21))</f>
        <v>No varía</v>
      </c>
      <c r="AF21" s="18" t="str">
        <f>IF(AE21="No disponible","No disponible",IF(AE21="No varía","No varía",IF(AC21="V","Mejora",IF(AC21="R","Empeora",IF(AB21="R","Mejora","Empeora")))))</f>
        <v>No varía</v>
      </c>
      <c r="AG21" s="28" t="b">
        <f>IF($J21&gt;0,AH21&lt;&gt;"NA")</f>
        <v>1</v>
      </c>
      <c r="AH21" s="27">
        <v>0.71589999999999998</v>
      </c>
      <c r="AI21" s="18">
        <f>$K21</f>
        <v>0.6</v>
      </c>
      <c r="AJ21" s="18">
        <f>IF(AH21="NA","NA",IF(AH21="ND",0,IF(OR(AH21="Sin dato",ISBLANK(AI21)),"Sin dato",IF(AI21=0,((AK21-AH21)/AK21)*(POWER(-1,$H21)),IF(AI21&lt;0,1+(((AH21-AI21)*(POWER(-1,$H21)))/AI21),1-(((AH21-AI21)*(POWER(-1,$H21)))/AI21))))))</f>
        <v>1.1931666666666667</v>
      </c>
      <c r="AK21" s="20">
        <v>0.06</v>
      </c>
      <c r="AL21" s="18">
        <f>IF(AJ21="NA","NA",IF(AJ21="Sin dato","Sin dato",1-AJ21))</f>
        <v>-0.19316666666666671</v>
      </c>
      <c r="AM21" s="19">
        <f>IF(ISBLANK(AI21),"Sin meta",IF(AH21="NA","NA",IF(AL21&lt;=0,$J21,IF(AND(AL21&lt;=AK21,AL21&gt;0),($J21*(1-(AL21/AK21))),0))))</f>
        <v>2</v>
      </c>
      <c r="AN21" s="19" t="str">
        <f>IF(V21="NA","No",IF(V21="Sin dato","No",IF(AA21=$J21,"V",IF(AA21=0,"R","A"))))</f>
        <v>V</v>
      </c>
      <c r="AO21" s="20" t="str">
        <f>IF(AH21="NA","No",IF(AH21="Sin dato","No",IF(AM21=$J21,"V",IF(AM21=0,"R","A"))))</f>
        <v>V</v>
      </c>
      <c r="AP21" s="18" t="str">
        <f>IF(AN21="No","No disponible",IF(AO21="No","No disponible",CONCATENATE(AN21,"-",AO21)))</f>
        <v>V-V</v>
      </c>
      <c r="AQ21" s="18" t="str">
        <f>IF(AP21="No disponible","No disponible",IF(AO21=AN21,"No varía",AP21))</f>
        <v>No varía</v>
      </c>
      <c r="AR21" s="18" t="str">
        <f>IF(AQ21="No disponible","No disponible",IF(AQ21="No varía","No varía",IF(AO21="V","Mejora",IF(AO21="R","Empeora",IF(AN21="R","Mejora","Empeora")))))</f>
        <v>No varía</v>
      </c>
      <c r="AS21" s="28" t="b">
        <f>IF($J21&gt;0,AT21&lt;&gt;"NA")</f>
        <v>1</v>
      </c>
      <c r="AT21" s="27">
        <v>0.72540000000000004</v>
      </c>
      <c r="AU21" s="18">
        <f>$K21</f>
        <v>0.6</v>
      </c>
      <c r="AV21" s="18">
        <f>IF(AT21="NA","NA",IF(AT21="ND",0,IF(OR(AT21="Sin dato",ISBLANK(AU21)),"Sin dato",IF(AU21=0,((AW21-AT21)/AW21)*(POWER(-1,$H21)),IF(AU21&lt;0,1+(((AT21-AU21)*(POWER(-1,$H21)))/AU21),1-(((AT21-AU21)*(POWER(-1,$H21)))/AU21))))))</f>
        <v>1.2090000000000001</v>
      </c>
      <c r="AW21" s="20">
        <v>0.06</v>
      </c>
      <c r="AX21" s="18">
        <f>IF(AV21="NA","NA",IF(AV21="Sin dato","Sin dato",1-AV21))</f>
        <v>-0.20900000000000007</v>
      </c>
      <c r="AY21" s="19">
        <f>IF(ISBLANK(AU21),"Sin meta",IF(AT21="NA","NA",IF(AX21&lt;=0,$J21,IF(AND(AX21&lt;=AW21,AX21&gt;0),($J21*(1-(AX21/AW21))),0))))</f>
        <v>2</v>
      </c>
      <c r="AZ21" s="19" t="str">
        <f>IF(AH21="NA","No",IF(AH21="Sin dato","No",IF(AM21=$J21,"V",IF(AM21=0,"R","A"))))</f>
        <v>V</v>
      </c>
      <c r="BA21" s="20" t="str">
        <f>IF(AT21="NA","No",IF(AT21="Sin dato","No",IF(AY21=$J21,"V",IF(AY21=0,"R","A"))))</f>
        <v>V</v>
      </c>
      <c r="BB21" s="18" t="str">
        <f>IF(AZ21="No","No disponible",IF(BA21="No","No disponible",CONCATENATE(AZ21,"-",BA21)))</f>
        <v>V-V</v>
      </c>
      <c r="BC21" s="18" t="str">
        <f>IF(BB21="No disponible","No disponible",IF(BA21=AZ21,"No varía",BB21))</f>
        <v>No varía</v>
      </c>
      <c r="BD21" s="18" t="str">
        <f>IF(BC21="No disponible","No disponible",IF(BC21="No varía","No varía",IF(BA21="V","Mejora",IF(BA21="R","Empeora",IF(AZ21="R","Mejora","Empeora")))))</f>
        <v>No varía</v>
      </c>
      <c r="BE21" s="28" t="b">
        <f>IF($J21&gt;0,BF21&lt;&gt;"NA")</f>
        <v>1</v>
      </c>
      <c r="BF21" s="27">
        <v>0.72950000000000004</v>
      </c>
      <c r="BG21" s="18">
        <f>$K21</f>
        <v>0.6</v>
      </c>
      <c r="BH21" s="18">
        <f>IF(BF21="NA","NA",IF(BF21="ND",0,IF(OR(BF21="Sin dato",ISBLANK(BG21)),"Sin dato",IF(BG21=0,((BI21-BF21)/BI21)*(POWER(-1,$H21)),IF(BG21&lt;0,1+(((BF21-BG21)*(POWER(-1,$H21)))/BG21),1-(((BF21-BG21)*(POWER(-1,$H21)))/BG21))))))</f>
        <v>1.2158333333333333</v>
      </c>
      <c r="BI21" s="20">
        <v>0.06</v>
      </c>
      <c r="BJ21" s="18">
        <f>IF(BH21="NA","NA",IF(BH21="Sin dato","Sin dato",1-BH21))</f>
        <v>-0.21583333333333332</v>
      </c>
      <c r="BK21" s="19">
        <f>IF(ISBLANK(BG21),"Sin meta",IF(BF21="NA","NA",IF(BJ21&lt;=0,$J21,IF(AND(BJ21&lt;=BI21,BJ21&gt;0),($J21*(1-(BJ21/BI21))),0))))</f>
        <v>2</v>
      </c>
      <c r="BL21" s="19" t="str">
        <f>IF(AT21="NA","No",IF(AT21="Sin dato","No",IF(AY21=$J21,"V",IF(AY21=0,"R","A"))))</f>
        <v>V</v>
      </c>
      <c r="BM21" s="20" t="str">
        <f>IF(BF21="NA","No",IF(BF21="Sin dato","No",IF(BK21=$J21,"V",IF(BK21=0,"R","A"))))</f>
        <v>V</v>
      </c>
      <c r="BN21" s="18" t="str">
        <f>IF(BL21="No","No disponible",IF(BM21="No","No disponible",CONCATENATE(BL21,"-",BM21)))</f>
        <v>V-V</v>
      </c>
      <c r="BO21" s="18" t="str">
        <f>IF(BN21="No disponible","No disponible",IF(BM21=BL21,"No varía",BN21))</f>
        <v>No varía</v>
      </c>
      <c r="BP21" s="18" t="str">
        <f>IF(BO21="No disponible","No disponible",IF(BO21="No varía","No varía",IF(BM21="V","Mejora",IF(BM21="R","Empeora",IF(BL21="R","Mejora","Empeora")))))</f>
        <v>No varía</v>
      </c>
      <c r="BQ21" s="28" t="b">
        <f>IF($J21&gt;0,BR21&lt;&gt;"NA")</f>
        <v>1</v>
      </c>
      <c r="BR21" s="27">
        <v>0.73499999999999999</v>
      </c>
      <c r="BS21" s="18">
        <f>$K21</f>
        <v>0.6</v>
      </c>
      <c r="BT21" s="18">
        <f>IF(BR21="NA","NA",IF(BR21="ND",0,IF(OR(BR21="Sin dato",ISBLANK(BS21)),"Sin dato",IF(BS21=0,((BU21-BR21)/BU21)*(POWER(-1,$H21)),IF(BS21&lt;0,1+(((BR21-BS21)*(POWER(-1,$H21)))/BS21),1-(((BR21-BS21)*(POWER(-1,$H21)))/BS21))))))</f>
        <v>1.2250000000000001</v>
      </c>
      <c r="BU21" s="20">
        <v>0.06</v>
      </c>
      <c r="BV21" s="18">
        <f>IF(BT21="NA","NA",IF(BT21="Sin dato","Sin dato",1-BT21))</f>
        <v>-0.22500000000000009</v>
      </c>
      <c r="BW21" s="19">
        <f>IF(ISBLANK(BS21),"Sin meta",IF(BR21="NA","NA",IF(BV21&lt;=0,$J21,IF(AND(BV21&lt;=BU21,BV21&gt;0),($J21*(1-(BV21/BU21))),0))))</f>
        <v>2</v>
      </c>
      <c r="BX21" s="19" t="str">
        <f>IF(BF21="NA","No",IF(BF21="Sin dato","No",IF(BK21=$J21,"V",IF(BK21=0,"R","A"))))</f>
        <v>V</v>
      </c>
      <c r="BY21" s="20" t="str">
        <f>IF(BR21="NA","No",IF(BR21="Sin dato","No",IF(BW21=$J21,"V",IF(BW21=0,"R","A"))))</f>
        <v>V</v>
      </c>
      <c r="BZ21" s="18" t="str">
        <f>IF(BX21="No","No disponible",IF(BY21="No","No disponible",CONCATENATE(BX21,"-",BY21)))</f>
        <v>V-V</v>
      </c>
      <c r="CA21" s="18" t="str">
        <f>IF(BZ21="No disponible","No disponible",IF(BY21=BX21,"No varía",BZ21))</f>
        <v>No varía</v>
      </c>
      <c r="CB21" s="18" t="str">
        <f>IF(CA21="No disponible","No disponible",IF(CA21="No varía","No varía",IF(BY21="V","Mejora",IF(BY21="R","Empeora",IF(BX21="R","Mejora","Empeora")))))</f>
        <v>No varía</v>
      </c>
      <c r="CC21" s="28" t="b">
        <f>IF($J21&gt;0,CD21&lt;&gt;"NA")</f>
        <v>1</v>
      </c>
      <c r="CD21" s="27">
        <v>0.74209999999999998</v>
      </c>
      <c r="CE21" s="18">
        <f>$K21</f>
        <v>0.6</v>
      </c>
      <c r="CF21" s="18">
        <f>IF(CD21="NA","NA",IF(CD21="ND",0,IF(OR(CD21="Sin dato",ISBLANK(CE21)),"Sin dato",IF(CE21=0,((CG21-CD21)/CG21)*(POWER(-1,$H21)),IF(CE21&lt;0,1+(((CD21-CE21)*(POWER(-1,$H21)))/CE21),1-(((CD21-CE21)*(POWER(-1,$H21)))/CE21))))))</f>
        <v>1.2368333333333332</v>
      </c>
      <c r="CG21" s="20">
        <v>0.06</v>
      </c>
      <c r="CH21" s="18">
        <f>IF(CF21="NA","NA",IF(CF21="Sin dato","Sin dato",1-CF21))</f>
        <v>-0.23683333333333323</v>
      </c>
      <c r="CI21" s="19">
        <f>IF(ISBLANK(CE21),"Sin meta",IF(CD21="NA","NA",IF(CH21&lt;=0,$J21,IF(AND(CH21&lt;=CG21,CH21&gt;0),($J21*(1-(CH21/CG21))),0))))</f>
        <v>2</v>
      </c>
      <c r="CJ21" s="19" t="str">
        <f>IF(BR21="NA","No",IF(BR21="Sin dato","No",IF(BW21=$J21,"V",IF(BW21=0,"R","A"))))</f>
        <v>V</v>
      </c>
      <c r="CK21" s="20" t="str">
        <f>IF(CD21="NA","No",IF(CD21="Sin dato","No",IF(CI21=$J21,"V",IF(CI21=0,"R","A"))))</f>
        <v>V</v>
      </c>
      <c r="CL21" s="18" t="str">
        <f>IF(CJ21="No","No disponible",IF(CK21="No","No disponible",CONCATENATE(CJ21,"-",CK21)))</f>
        <v>V-V</v>
      </c>
      <c r="CM21" s="18" t="str">
        <f>IF(CL21="No disponible","No disponible",IF(CK21=CJ21,"No varía",CL21))</f>
        <v>No varía</v>
      </c>
      <c r="CN21" s="18" t="str">
        <f>IF(CM21="No disponible","No disponible",IF(CM21="No varía","No varía",IF(CK21="V","Mejora",IF(CK21="R","Empeora",IF(CJ21="R","Mejora","Empeora")))))</f>
        <v>No varía</v>
      </c>
      <c r="CO21" s="28" t="b">
        <f>IF($J21&gt;0,CP21&lt;&gt;"NA")</f>
        <v>1</v>
      </c>
      <c r="CP21" s="27">
        <v>0.74480000000000002</v>
      </c>
      <c r="CQ21" s="18">
        <f>$K21</f>
        <v>0.6</v>
      </c>
      <c r="CR21" s="18">
        <f>IF(CP21="NA","NA",IF(CP21="ND",0,IF(OR(CP21="Sin dato",ISBLANK(CQ21)),"Sin dato",IF(CQ21=0,((CS21-CP21)/CS21)*(POWER(-1,$H21)),IF(CQ21&lt;0,1+(((CP21-CQ21)*(POWER(-1,$H21)))/CQ21),1-(((CP21-CQ21)*(POWER(-1,$H21)))/CQ21))))))</f>
        <v>1.2413333333333334</v>
      </c>
      <c r="CS21" s="20">
        <v>0.06</v>
      </c>
      <c r="CT21" s="18">
        <f>IF(CR21="NA","NA",IF(CR21="Sin dato","Sin dato",1-CR21))</f>
        <v>-0.2413333333333334</v>
      </c>
      <c r="CU21" s="19">
        <f>IF(ISBLANK(CQ21),"Sin meta",IF(CP21="NA","NA",IF(CT21&lt;=0,$J21,IF(AND(CT21&lt;=CS21,CT21&gt;0),($J21*(1-(CT21/CS21))),0))))</f>
        <v>2</v>
      </c>
      <c r="CV21" s="19" t="str">
        <f>IF(CD21="NA","No",IF(CD21="Sin dato","No",IF(CI21=$J21,"V",IF(CI21=0,"R","A"))))</f>
        <v>V</v>
      </c>
      <c r="CW21" s="20" t="str">
        <f>IF(CP21="NA","No",IF(CP21="Sin dato","No",IF(CU21=$J21,"V",IF(CU21=0,"R","A"))))</f>
        <v>V</v>
      </c>
      <c r="CX21" s="18" t="str">
        <f>IF(CV21="No","No disponible",IF(CW21="No","No disponible",CONCATENATE(CV21,"-",CW21)))</f>
        <v>V-V</v>
      </c>
      <c r="CY21" s="18" t="str">
        <f>IF(CX21="No disponible","No disponible",IF(CW21=CV21,"No varía",CX21))</f>
        <v>No varía</v>
      </c>
      <c r="CZ21" s="18" t="str">
        <f>IF(CY21="No disponible","No disponible",IF(CY21="No varía","No varía",IF(CW21="V","Mejora",IF(CW21="R","Empeora",IF(CV21="R","Mejora","Empeora")))))</f>
        <v>No varía</v>
      </c>
      <c r="DA21" s="28" t="b">
        <f>IF($J21&gt;0,DB21&lt;&gt;"NA")</f>
        <v>1</v>
      </c>
      <c r="DB21" s="27">
        <v>0.74540000000000006</v>
      </c>
      <c r="DC21" s="18">
        <f>$K21</f>
        <v>0.6</v>
      </c>
      <c r="DD21" s="18">
        <f>IF(DB21="NA","NA",IF(DB21="ND",0,IF(OR(DB21="Sin dato",ISBLANK(DC21)),"Sin dato",IF(DC21=0,((DE21-DB21)/DE21)*(POWER(-1,$H21)),IF(DC21&lt;0,1+(((DB21-DC21)*(POWER(-1,$H21)))/DC21),1-(((DB21-DC21)*(POWER(-1,$H21)))/DC21))))))</f>
        <v>1.2423333333333335</v>
      </c>
      <c r="DE21" s="20">
        <v>0.06</v>
      </c>
      <c r="DF21" s="18">
        <f>IF(DD21="NA","NA",IF(DD21="Sin dato","Sin dato",1-DD21))</f>
        <v>-0.24233333333333351</v>
      </c>
      <c r="DG21" s="19">
        <f>IF(ISBLANK(DC21),"Sin meta",IF(DB21="NA","NA",IF(DF21&lt;=0,$J21,IF(AND(DF21&lt;=DE21,DF21&gt;0),($J21*(1-(DF21/DE21))),0))))</f>
        <v>2</v>
      </c>
      <c r="DH21" s="19" t="str">
        <f>IF(CP21="NA","No",IF(CP21="Sin dato","No",IF(CU21=$J21,"V",IF(CU21=0,"R","A"))))</f>
        <v>V</v>
      </c>
      <c r="DI21" s="20" t="str">
        <f>IF(DB21="NA","No",IF(DB21="Sin dato","No",IF(DG21=$J21,"V",IF(DG21=0,"R","A"))))</f>
        <v>V</v>
      </c>
      <c r="DJ21" s="18" t="str">
        <f>IF(DH21="No","No disponible",IF(DI21="No","No disponible",CONCATENATE(DH21,"-",DI21)))</f>
        <v>V-V</v>
      </c>
      <c r="DK21" s="18" t="str">
        <f>IF(DJ21="No disponible","No disponible",IF(DI21=DH21,"No varía",DJ21))</f>
        <v>No varía</v>
      </c>
      <c r="DL21" s="18" t="str">
        <f>IF(DK21="No disponible","No disponible",IF(DK21="No varía","No varía",IF(DI21="V","Mejora",IF(DI21="R","Empeora",IF(DH21="R","Mejora","Empeora")))))</f>
        <v>No varía</v>
      </c>
      <c r="DM21" s="28" t="b">
        <f>IF($J21&gt;0,DN21&lt;&gt;"NA")</f>
        <v>1</v>
      </c>
      <c r="DN21" s="27" t="s">
        <v>28</v>
      </c>
      <c r="DO21" s="18">
        <f>$K21</f>
        <v>0.6</v>
      </c>
      <c r="DP21" s="18" t="str">
        <f>IF(DN21="NA","NA",IF(DN21="ND",0,IF(OR(DN21="Sin dato",ISBLANK(DO21)),"Sin dato",IF(DO21=0,((DQ21-DN21)/DQ21)*(POWER(-1,$H21)),IF(DO21&lt;0,1+(((DN21-DO21)*(POWER(-1,$H21)))/DO21),1-(((DN21-DO21)*(POWER(-1,$H21)))/DO21))))))</f>
        <v>Sin dato</v>
      </c>
      <c r="DQ21" s="20">
        <v>0.06</v>
      </c>
      <c r="DR21" s="18" t="str">
        <f>IF(DP21="NA","NA",IF(DP21="Sin dato","Sin dato",1-DP21))</f>
        <v>Sin dato</v>
      </c>
      <c r="DS21" s="19">
        <f>IF(ISBLANK(DO21),"Sin meta",IF(DN21="NA","NA",IF(DR21&lt;=0,$J21,IF(AND(DR21&lt;=DQ21,DR21&gt;0),($J21*(1-(DR21/DQ21))),0))))</f>
        <v>0</v>
      </c>
      <c r="DT21" s="19" t="str">
        <f>IF(DB21="NA","No",IF(DB21="Sin dato","No",IF(DG21=$J21,"V",IF(DG21=0,"R","A"))))</f>
        <v>V</v>
      </c>
      <c r="DU21" s="20" t="str">
        <f>IF(DN21="NA","No",IF(DN21="Sin dato","No",IF(DS21=$J21,"V",IF(DS21=0,"R","A"))))</f>
        <v>No</v>
      </c>
      <c r="DV21" s="18" t="str">
        <f>IF(DT21="No","No disponible",IF(DU21="No","No disponible",CONCATENATE(DT21,"-",DU21)))</f>
        <v>No disponible</v>
      </c>
      <c r="DW21" s="18" t="str">
        <f>IF(DV21="No disponible","No disponible",IF(DU21=DT21,"No varía",DV21))</f>
        <v>No disponible</v>
      </c>
      <c r="DX21" s="18" t="str">
        <f>IF(DW21="No disponible","No disponible",IF(DW21="No varía","No varía",IF(DU21="V","Mejora",IF(DU21="R","Empeora",IF(DT21="R","Mejora","Empeora")))))</f>
        <v>No disponible</v>
      </c>
      <c r="DY21" s="28" t="b">
        <f>IF($J21&gt;0,DZ21&lt;&gt;"NA")</f>
        <v>1</v>
      </c>
      <c r="DZ21" s="27" t="s">
        <v>28</v>
      </c>
      <c r="EA21" s="18">
        <f>$K21</f>
        <v>0.6</v>
      </c>
      <c r="EB21" s="18" t="str">
        <f>IF(DZ21="NA","NA",IF(DZ21="ND",0,IF(OR(DZ21="Sin dato",ISBLANK(EA21)),"Sin dato",IF(EA21=0,((EC21-DZ21)/EC21)*(POWER(-1,$H21)),IF(EA21&lt;0,1+(((DZ21-EA21)*(POWER(-1,$H21)))/EA21),1-(((DZ21-EA21)*(POWER(-1,$H21)))/EA21))))))</f>
        <v>Sin dato</v>
      </c>
      <c r="EC21" s="20">
        <v>0.06</v>
      </c>
      <c r="ED21" s="18" t="str">
        <f>IF(EB21="NA","NA",IF(EB21="Sin dato","Sin dato",1-EB21))</f>
        <v>Sin dato</v>
      </c>
      <c r="EE21" s="19">
        <f>IF(ISBLANK(EA21),"Sin meta",IF(DZ21="NA","NA",IF(ED21&lt;=0,$J21,IF(AND(ED21&lt;=EC21,ED21&gt;0),($J21*(1-(ED21/EC21))),0))))</f>
        <v>0</v>
      </c>
      <c r="EF21" s="19" t="str">
        <f>IF(DN21="NA","No",IF(DN21="Sin dato","No",IF(DS21=$J21,"V",IF(DS21=0,"R","A"))))</f>
        <v>No</v>
      </c>
      <c r="EG21" s="20" t="str">
        <f>IF(DZ21="NA","No",IF(DZ21="Sin dato","No",IF(EE21=$J21,"V",IF(EE21=0,"R","A"))))</f>
        <v>No</v>
      </c>
      <c r="EH21" s="18" t="str">
        <f>IF(EF21="No","No disponible",IF(EG21="No","No disponible",CONCATENATE(EF21,"-",EG21)))</f>
        <v>No disponible</v>
      </c>
      <c r="EI21" s="18" t="str">
        <f>IF(EH21="No disponible","No disponible",IF(EG21=EF21,"No varía",EH21))</f>
        <v>No disponible</v>
      </c>
      <c r="EJ21" s="18" t="str">
        <f>IF(EI21="No disponible","No disponible",IF(EI21="No varía","No varía",IF(EG21="V","Mejora",IF(EG21="R","Empeora",IF(EF21="R","Mejora","Empeora")))))</f>
        <v>No disponible</v>
      </c>
      <c r="EK21" s="28" t="b">
        <f>IF($J21&gt;0,EL21&lt;&gt;"NA")</f>
        <v>1</v>
      </c>
      <c r="EL21" s="27" t="s">
        <v>28</v>
      </c>
      <c r="EM21" s="18">
        <f>$K21</f>
        <v>0.6</v>
      </c>
      <c r="EN21" s="18" t="str">
        <f>IF(EL21="NA","NA",IF(EL21="ND",0,IF(OR(EL21="Sin dato",ISBLANK(EM21)),"Sin dato",IF(EM21=0,((EO21-EL21)/EO21)*(POWER(-1,$H21)),IF(EM21&lt;0,1+(((EL21-EM21)*(POWER(-1,$H21)))/EM21),1-(((EL21-EM21)*(POWER(-1,$H21)))/EM21))))))</f>
        <v>Sin dato</v>
      </c>
      <c r="EO21" s="20">
        <v>0.06</v>
      </c>
      <c r="EP21" s="18" t="str">
        <f>IF(EN21="NA","NA",IF(EN21="Sin dato","Sin dato",1-EN21))</f>
        <v>Sin dato</v>
      </c>
      <c r="EQ21" s="19">
        <f>IF(ISBLANK(EM21),"Sin meta",IF(EL21="NA","NA",IF(EP21&lt;=0,$J21,IF(AND(EP21&lt;=EO21,EP21&gt;0),($J21*(1-(EP21/EO21))),0))))</f>
        <v>0</v>
      </c>
      <c r="ER21" s="19" t="str">
        <f>IF(DZ21="NA","No",IF(DZ21="Sin dato","No",IF(EE21=$J21,"V",IF(EE21=0,"R","A"))))</f>
        <v>No</v>
      </c>
      <c r="ES21" s="20" t="str">
        <f>IF(EL21="NA","No",IF(EL21="Sin dato","No",IF(EQ21=$J21,"V",IF(EQ21=0,"R","A"))))</f>
        <v>No</v>
      </c>
      <c r="ET21" s="18" t="str">
        <f>IF(ER21="No","No disponible",IF(ES21="No","No disponible",CONCATENATE(ER21,"-",ES21)))</f>
        <v>No disponible</v>
      </c>
      <c r="EU21" s="18" t="str">
        <f>IF(ET21="No disponible","No disponible",IF(ES21=ER21,"No varía",ET21))</f>
        <v>No disponible</v>
      </c>
      <c r="EV21" s="18" t="str">
        <f>IF(EU21="No disponible","No disponible",IF(EU21="No varía","No varía",IF(ES21="V","Mejora",IF(ES21="R","Empeora",IF(ER21="R","Mejora","Empeora")))))</f>
        <v>No disponible</v>
      </c>
      <c r="EW21" s="43"/>
      <c r="EX21" s="25" t="b">
        <f>IF(EL21="NA","NA",IF(EL21="ND","GC0",IF(EL21="Sin dato",IF(DZ21="NA","NA",IF(DZ21="ND","GC0",IF(DZ21="Sin dato",IF(DN21="NA","NA",IF(DN21="ND","GC0",IF(DN21="Sin dato",IF(DB21="NA","NA",IF(DB21="ND","GC0",IF(DB21="Sin dato",IF(CP21="NA","NA",IF(CP21="ND","GC0",IF(CP21="Sin dato",IF(CD21="NA","NA",IF(CD21="ND","GC0",IF(CD21="Sin dato",IF(BR21="NA","NA",IF(BR21="ND","GC0",IF(BR21="Sin dato",IF(BF21="NA","NA",IF(BF21="ND","GC0",IF(BF21="Sin dato",IF(AT21="NA","NA",IF(AT21="ND","GC0",IF(AT21="Sin dato",IF(AH21="NA","NA",IF(AH21="ND","GC0",IF(AH21="Sin dato",IF(V21="NA","No evaluable",IF(V21="Sin dato", IF(N21="Sin dato", IF(($B$58-$B$71)&gt;($I21),"GC0",  "No evaluable"))))))))))))))))))))))))))))))))))</f>
        <v>0</v>
      </c>
      <c r="EZ21" s="2">
        <f>IF(EX21="GC0",0,IF(EX21=FALSE,IF(EL21="Sin dato",IF(DZ21="Sin dato",IF(DN21="Sin dato",IF(DB21="Sin dato",IF(CP21="Sin dato",IF(CD21="Sin dato",IF(BR21="Sin dato",IF(BF21="Sin dato",IF(AT21="Sin dato",IF(AH21="Sin dato",IF(V21="Sin dato",IF(N21="Sin dato",0,S21),AA21),AM21),AY21),BK21),BW21),CI21),CU21),DG21),DS21),EE21),EQ21)))</f>
        <v>2</v>
      </c>
      <c r="FE21" s="24">
        <f>IF(EZ21=FALSE,0,IF(EZ21="GC0",0,EZ21))</f>
        <v>2</v>
      </c>
      <c r="FH21" s="23" t="b">
        <f>IF($J21&gt;0,FI21&lt;&gt;"NA")</f>
        <v>1</v>
      </c>
      <c r="FI21" s="38">
        <f>IF(EL21="Sin dato",IF(DZ21="Sin dato",IF(DN21="Sin dato",IF(DB21="Sin dato",IF(CP21="Sin dato",IF(CD21="Sin dato",IF(BR21="Sin dato",IF(BF21="Sin dato",IF(AT21="Sin dato",IF(AH21="Sin dato",IF(V21="Sin dato",IF(N21="Sin dato","Sin dato",N21),V21),AH21),AT21),BF21),BR21),CD21),CP21),DB21),DN21),DZ21),EL21)</f>
        <v>0.74540000000000006</v>
      </c>
      <c r="FJ21" s="18">
        <f>IF(FI21="NA",$K21,IF(FI21="Sin dato",$K21,IF(FK21="Diciembre",$EM21,IF(FK21="Noviembre",$EA21,IF(FK21="Octubre",$DO21,IF(FK21="Septiembre",$DC21,IF(FK21="Agosto",$CQ21,IF(FK21="Julio",$CE21,IF(FK21="Junio",$BS21,IF(FK21="Mayo",$BG21,IF(FK21="Abril",$AU21,IF(FK21="Marzo",$AI21,IF(FK21="Febrero",$W21,IF(FK21="Enero",$O21,$K21))))))))))))))</f>
        <v>0.6</v>
      </c>
      <c r="FK21" s="18" t="str">
        <f>IF(FI21="NA","NA",IF(EL21="Sin dato",IF(DZ21="Sin dato",IF(DN21="Sin dato",IF(DB21="Sin dato",IF(CP21="Sin dato",IF(CD21="Sin dato",IF(BR21="Sin dato",IF(BF21="Sin dato",IF(AT21="Sin dato",IF(AH21="Sin dato",IF(V21="Sin dato",IF(N21="Sin dato","Sin dato","Enero"),"Febrero"),"Marzo"),"Abril"),"Mayo"),"Junio"),"Julio"),"Agosto"),"Septiembre"),"Octubre"),"Noviembre"),"Diciembre"))</f>
        <v>Septiembre</v>
      </c>
      <c r="FL21" s="18">
        <f>IF(FI21="NA","NA",IF(FI21="ND",0,IF(OR(FI21="Sin dato",ISBLANK(FJ21)),"Sin dato",IF(FJ21=0,((FM21-FI21)/FM21)*(POWER(-1, $H21)),IF(FJ21&lt;0,1+(((FI21-FJ21)*(POWER(-1, $H21)))/FJ21),1-(((FI21-FJ21)*(POWER(-1, $H21)))/FJ21))))))</f>
        <v>1.2423333333333335</v>
      </c>
      <c r="FM21" s="20">
        <f>$EO21</f>
        <v>0.06</v>
      </c>
      <c r="FN21" s="18">
        <f>IF(FL21="NA","NA",IF(FL21="Sin dato","Sin dato",1-FL21))</f>
        <v>-0.24233333333333351</v>
      </c>
      <c r="FO21" s="19">
        <f>IF(ISBLANK(FJ21),"Sin meta",IF(FI21="NA","NA",IF(FN21&lt;=0,$J21,IF(AND(FN21&lt;=FM21,FN21&gt;0),($J21*(1-(FN21/FM21))),0))))</f>
        <v>2</v>
      </c>
      <c r="FP21" s="18"/>
    </row>
    <row r="22" spans="1:172" ht="56.25" customHeight="1" x14ac:dyDescent="0.25">
      <c r="A22" s="56"/>
      <c r="B22" s="52" t="s">
        <v>101</v>
      </c>
      <c r="C22" s="54" t="s">
        <v>100</v>
      </c>
      <c r="D22" s="33"/>
      <c r="E22" s="34" t="s">
        <v>99</v>
      </c>
      <c r="F22" s="33" t="s">
        <v>34</v>
      </c>
      <c r="G22" s="33" t="s">
        <v>30</v>
      </c>
      <c r="H22" s="32">
        <v>0</v>
      </c>
      <c r="I22" s="32">
        <v>20</v>
      </c>
      <c r="J22" s="31">
        <v>2</v>
      </c>
      <c r="K22" s="19">
        <v>52</v>
      </c>
      <c r="L22" s="28">
        <f>IF(N22&lt;&gt;"NA",IF(N22&lt;&gt;"Sin dato",1,0),0)</f>
        <v>1</v>
      </c>
      <c r="M22" s="28" t="b">
        <f>IF($J22&gt;0,N22&lt;&gt;"NA")</f>
        <v>1</v>
      </c>
      <c r="N22" s="29">
        <v>52</v>
      </c>
      <c r="O22" s="19">
        <f>$K22</f>
        <v>52</v>
      </c>
      <c r="P22" s="18">
        <f>IF(N22="NA","NA",IF(N22="ND",0,IF(OR(N22="Sin dato",ISBLANK(O22)),"Sin dato",IF(O22=0,((Q22-N22)/Q22)*(POWER(-1, H22)),IF(O22&lt;0,1+(((N22-O22)*(POWER(-1, H22)))/O22),1-(((N22-O22)*(POWER(-1, H22)))/O22))))))</f>
        <v>1</v>
      </c>
      <c r="Q22" s="20">
        <v>0.06</v>
      </c>
      <c r="R22" s="18">
        <f>IF(P22="NA","NA",IF(P22="Sin dato","Sin dato",1-P22))</f>
        <v>0</v>
      </c>
      <c r="S22" s="19">
        <f>IF(ISBLANK(O22),"Sin meta",IF(N22="NA","NA",IF(R22&lt;=0,J22,IF(AND(R22&lt;=Q22,R22&gt;0),(J22*(1-(R22/Q22))),0))))</f>
        <v>2</v>
      </c>
      <c r="T22" s="20" t="str">
        <f>IF(N22="NA","No",IF(N22="Sin dato","No",IF(S22=$J22,"V",IF(S22=0,"R","A"))))</f>
        <v>V</v>
      </c>
      <c r="U22" s="28" t="b">
        <f>IF($J22&gt;0,V22&lt;&gt;"NA")</f>
        <v>1</v>
      </c>
      <c r="V22" s="29">
        <v>48</v>
      </c>
      <c r="W22" s="19">
        <f>$K22</f>
        <v>52</v>
      </c>
      <c r="X22" s="18">
        <f>IF(V22="NA","NA",IF(V22="ND",0,IF(OR(V22="Sin dato",ISBLANK(W22)),"Sin dato",IF(W22=0,((Y22-V22)/Y22)*(POWER(-1,$H22)),IF(W22&lt;0,1+(((V22-W22)*(POWER(-1,$H22)))/W22),1-(((V22-W22)*(POWER(-1,$H22)))/W22))))))</f>
        <v>1.0769230769230769</v>
      </c>
      <c r="Y22" s="20">
        <v>0.06</v>
      </c>
      <c r="Z22" s="18">
        <f>IF(X22="NA","NA",IF(X22="Sin dato","Sin dato",1-X22))</f>
        <v>-7.6923076923076872E-2</v>
      </c>
      <c r="AA22" s="19">
        <f>IF(ISBLANK(W22),"Sin meta",IF(V22="NA","NA",IF(Z22&lt;=0,$J22,IF(AND(Z22&lt;=Y22,Z22&gt;0),($J22*(1-(Z22/Y22))),0))))</f>
        <v>2</v>
      </c>
      <c r="AB22" s="19" t="str">
        <f>IF(N22="NA","No",IF(N22="Sin dato","No",IF(S22=$J22,"V",IF(S22=0,"R","A"))))</f>
        <v>V</v>
      </c>
      <c r="AC22" s="20" t="str">
        <f>IF(V22="NA","No",IF(V22="Sin dato","No",IF(AA22=$J22,"V",IF(AA22=0,"R","A"))))</f>
        <v>V</v>
      </c>
      <c r="AD22" s="18" t="str">
        <f>IF(AB22="No","No disponible",IF(AC22="No","No disponible",CONCATENATE(AB22,"-",AC22)))</f>
        <v>V-V</v>
      </c>
      <c r="AE22" s="18" t="str">
        <f>IF(AD22="No disponible","No disponible",IF(AC22=AB22,"No varía",AD22))</f>
        <v>No varía</v>
      </c>
      <c r="AF22" s="18" t="str">
        <f>IF(AE22="No disponible","No disponible",IF(AE22="No varía","No varía",IF(AC22="V","Mejora",IF(AC22="R","Empeora",IF(AB22="R","Mejora","Empeora")))))</f>
        <v>No varía</v>
      </c>
      <c r="AG22" s="28" t="b">
        <f>IF($J22&gt;0,AH22&lt;&gt;"NA")</f>
        <v>1</v>
      </c>
      <c r="AH22" s="29">
        <v>47</v>
      </c>
      <c r="AI22" s="19">
        <f>$K22</f>
        <v>52</v>
      </c>
      <c r="AJ22" s="18">
        <f>IF(AH22="NA","NA",IF(AH22="ND",0,IF(OR(AH22="Sin dato",ISBLANK(AI22)),"Sin dato",IF(AI22=0,((AK22-AH22)/AK22)*(POWER(-1,$H22)),IF(AI22&lt;0,1+(((AH22-AI22)*(POWER(-1,$H22)))/AI22),1-(((AH22-AI22)*(POWER(-1,$H22)))/AI22))))))</f>
        <v>1.0961538461538463</v>
      </c>
      <c r="AK22" s="20">
        <v>0.06</v>
      </c>
      <c r="AL22" s="18">
        <f>IF(AJ22="NA","NA",IF(AJ22="Sin dato","Sin dato",1-AJ22))</f>
        <v>-9.6153846153846256E-2</v>
      </c>
      <c r="AM22" s="19">
        <f>IF(ISBLANK(AI22),"Sin meta",IF(AH22="NA","NA",IF(AL22&lt;=0,$J22,IF(AND(AL22&lt;=AK22,AL22&gt;0),($J22*(1-(AL22/AK22))),0))))</f>
        <v>2</v>
      </c>
      <c r="AN22" s="19" t="str">
        <f>IF(V22="NA","No",IF(V22="Sin dato","No",IF(AA22=$J22,"V",IF(AA22=0,"R","A"))))</f>
        <v>V</v>
      </c>
      <c r="AO22" s="20" t="str">
        <f>IF(AH22="NA","No",IF(AH22="Sin dato","No",IF(AM22=$J22,"V",IF(AM22=0,"R","A"))))</f>
        <v>V</v>
      </c>
      <c r="AP22" s="18" t="str">
        <f>IF(AN22="No","No disponible",IF(AO22="No","No disponible",CONCATENATE(AN22,"-",AO22)))</f>
        <v>V-V</v>
      </c>
      <c r="AQ22" s="18" t="str">
        <f>IF(AP22="No disponible","No disponible",IF(AO22=AN22,"No varía",AP22))</f>
        <v>No varía</v>
      </c>
      <c r="AR22" s="18" t="str">
        <f>IF(AQ22="No disponible","No disponible",IF(AQ22="No varía","No varía",IF(AO22="V","Mejora",IF(AO22="R","Empeora",IF(AN22="R","Mejora","Empeora")))))</f>
        <v>No varía</v>
      </c>
      <c r="AS22" s="28" t="b">
        <f>IF($J22&gt;0,AT22&lt;&gt;"NA")</f>
        <v>1</v>
      </c>
      <c r="AT22" s="29">
        <v>50</v>
      </c>
      <c r="AU22" s="19">
        <f>$K22</f>
        <v>52</v>
      </c>
      <c r="AV22" s="18">
        <f>IF(AT22="NA","NA",IF(AT22="ND",0,IF(OR(AT22="Sin dato",ISBLANK(AU22)),"Sin dato",IF(AU22=0,((AW22-AT22)/AW22)*(POWER(-1,$H22)),IF(AU22&lt;0,1+(((AT22-AU22)*(POWER(-1,$H22)))/AU22),1-(((AT22-AU22)*(POWER(-1,$H22)))/AU22))))))</f>
        <v>1.0384615384615385</v>
      </c>
      <c r="AW22" s="20">
        <v>0.06</v>
      </c>
      <c r="AX22" s="18">
        <f>IF(AV22="NA","NA",IF(AV22="Sin dato","Sin dato",1-AV22))</f>
        <v>-3.8461538461538547E-2</v>
      </c>
      <c r="AY22" s="19">
        <f>IF(ISBLANK(AU22),"Sin meta",IF(AT22="NA","NA",IF(AX22&lt;=0,$J22,IF(AND(AX22&lt;=AW22,AX22&gt;0),($J22*(1-(AX22/AW22))),0))))</f>
        <v>2</v>
      </c>
      <c r="AZ22" s="19" t="str">
        <f>IF(AH22="NA","No",IF(AH22="Sin dato","No",IF(AM22=$J22,"V",IF(AM22=0,"R","A"))))</f>
        <v>V</v>
      </c>
      <c r="BA22" s="20" t="str">
        <f>IF(AT22="NA","No",IF(AT22="Sin dato","No",IF(AY22=$J22,"V",IF(AY22=0,"R","A"))))</f>
        <v>V</v>
      </c>
      <c r="BB22" s="18" t="str">
        <f>IF(AZ22="No","No disponible",IF(BA22="No","No disponible",CONCATENATE(AZ22,"-",BA22)))</f>
        <v>V-V</v>
      </c>
      <c r="BC22" s="18" t="str">
        <f>IF(BB22="No disponible","No disponible",IF(BA22=AZ22,"No varía",BB22))</f>
        <v>No varía</v>
      </c>
      <c r="BD22" s="18" t="str">
        <f>IF(BC22="No disponible","No disponible",IF(BC22="No varía","No varía",IF(BA22="V","Mejora",IF(BA22="R","Empeora",IF(AZ22="R","Mejora","Empeora")))))</f>
        <v>No varía</v>
      </c>
      <c r="BE22" s="28" t="b">
        <f>IF($J22&gt;0,BF22&lt;&gt;"NA")</f>
        <v>1</v>
      </c>
      <c r="BF22" s="29">
        <v>192</v>
      </c>
      <c r="BG22" s="19">
        <f>$K22</f>
        <v>52</v>
      </c>
      <c r="BH22" s="18">
        <f>IF(BF22="NA","NA",IF(BF22="ND",0,IF(OR(BF22="Sin dato",ISBLANK(BG22)),"Sin dato",IF(BG22=0,((BI22-BF22)/BI22)*(POWER(-1,$H22)),IF(BG22&lt;0,1+(((BF22-BG22)*(POWER(-1,$H22)))/BG22),1-(((BF22-BG22)*(POWER(-1,$H22)))/BG22))))))</f>
        <v>-1.6923076923076925</v>
      </c>
      <c r="BI22" s="20">
        <v>0.06</v>
      </c>
      <c r="BJ22" s="18">
        <f>IF(BH22="NA","NA",IF(BH22="Sin dato","Sin dato",1-BH22))</f>
        <v>2.6923076923076925</v>
      </c>
      <c r="BK22" s="19">
        <f>IF(ISBLANK(BG22),"Sin meta",IF(BF22="NA","NA",IF(BJ22&lt;=0,$J22,IF(AND(BJ22&lt;=BI22,BJ22&gt;0),($J22*(1-(BJ22/BI22))),0))))</f>
        <v>0</v>
      </c>
      <c r="BL22" s="19" t="str">
        <f>IF(AT22="NA","No",IF(AT22="Sin dato","No",IF(AY22=$J22,"V",IF(AY22=0,"R","A"))))</f>
        <v>V</v>
      </c>
      <c r="BM22" s="20" t="str">
        <f>IF(BF22="NA","No",IF(BF22="Sin dato","No",IF(BK22=$J22,"V",IF(BK22=0,"R","A"))))</f>
        <v>R</v>
      </c>
      <c r="BN22" s="18" t="str">
        <f>IF(BL22="No","No disponible",IF(BM22="No","No disponible",CONCATENATE(BL22,"-",BM22)))</f>
        <v>V-R</v>
      </c>
      <c r="BO22" s="18" t="str">
        <f>IF(BN22="No disponible","No disponible",IF(BM22=BL22,"No varía",BN22))</f>
        <v>V-R</v>
      </c>
      <c r="BP22" s="18" t="str">
        <f>IF(BO22="No disponible","No disponible",IF(BO22="No varía","No varía",IF(BM22="V","Mejora",IF(BM22="R","Empeora",IF(BL22="R","Mejora","Empeora")))))</f>
        <v>Empeora</v>
      </c>
      <c r="BQ22" s="28" t="b">
        <f>IF($J22&gt;0,BR22&lt;&gt;"NA")</f>
        <v>1</v>
      </c>
      <c r="BR22" s="29">
        <v>44</v>
      </c>
      <c r="BS22" s="19">
        <f>$K22</f>
        <v>52</v>
      </c>
      <c r="BT22" s="18">
        <f>IF(BR22="NA","NA",IF(BR22="ND",0,IF(OR(BR22="Sin dato",ISBLANK(BS22)),"Sin dato",IF(BS22=0,((BU22-BR22)/BU22)*(POWER(-1,$H22)),IF(BS22&lt;0,1+(((BR22-BS22)*(POWER(-1,$H22)))/BS22),1-(((BR22-BS22)*(POWER(-1,$H22)))/BS22))))))</f>
        <v>1.1538461538461537</v>
      </c>
      <c r="BU22" s="20">
        <v>0.06</v>
      </c>
      <c r="BV22" s="18">
        <f>IF(BT22="NA","NA",IF(BT22="Sin dato","Sin dato",1-BT22))</f>
        <v>-0.15384615384615374</v>
      </c>
      <c r="BW22" s="19">
        <f>IF(ISBLANK(BS22),"Sin meta",IF(BR22="NA","NA",IF(BV22&lt;=0,$J22,IF(AND(BV22&lt;=BU22,BV22&gt;0),($J22*(1-(BV22/BU22))),0))))</f>
        <v>2</v>
      </c>
      <c r="BX22" s="19" t="str">
        <f>IF(BF22="NA","No",IF(BF22="Sin dato","No",IF(BK22=$J22,"V",IF(BK22=0,"R","A"))))</f>
        <v>R</v>
      </c>
      <c r="BY22" s="20" t="str">
        <f>IF(BR22="NA","No",IF(BR22="Sin dato","No",IF(BW22=$J22,"V",IF(BW22=0,"R","A"))))</f>
        <v>V</v>
      </c>
      <c r="BZ22" s="18" t="str">
        <f>IF(BX22="No","No disponible",IF(BY22="No","No disponible",CONCATENATE(BX22,"-",BY22)))</f>
        <v>R-V</v>
      </c>
      <c r="CA22" s="18" t="str">
        <f>IF(BZ22="No disponible","No disponible",IF(BY22=BX22,"No varía",BZ22))</f>
        <v>R-V</v>
      </c>
      <c r="CB22" s="18" t="str">
        <f>IF(CA22="No disponible","No disponible",IF(CA22="No varía","No varía",IF(BY22="V","Mejora",IF(BY22="R","Empeora",IF(BX22="R","Mejora","Empeora")))))</f>
        <v>Mejora</v>
      </c>
      <c r="CC22" s="28" t="b">
        <f>IF($J22&gt;0,CD22&lt;&gt;"NA")</f>
        <v>1</v>
      </c>
      <c r="CD22" s="29">
        <v>49</v>
      </c>
      <c r="CE22" s="19">
        <f>$K22</f>
        <v>52</v>
      </c>
      <c r="CF22" s="18">
        <f>IF(CD22="NA","NA",IF(CD22="ND",0,IF(OR(CD22="Sin dato",ISBLANK(CE22)),"Sin dato",IF(CE22=0,((CG22-CD22)/CG22)*(POWER(-1,$H22)),IF(CE22&lt;0,1+(((CD22-CE22)*(POWER(-1,$H22)))/CE22),1-(((CD22-CE22)*(POWER(-1,$H22)))/CE22))))))</f>
        <v>1.0576923076923077</v>
      </c>
      <c r="CG22" s="20">
        <v>0.06</v>
      </c>
      <c r="CH22" s="18">
        <f>IF(CF22="NA","NA",IF(CF22="Sin dato","Sin dato",1-CF22))</f>
        <v>-5.7692307692307709E-2</v>
      </c>
      <c r="CI22" s="19">
        <f>IF(ISBLANK(CE22),"Sin meta",IF(CD22="NA","NA",IF(CH22&lt;=0,$J22,IF(AND(CH22&lt;=CG22,CH22&gt;0),($J22*(1-(CH22/CG22))),0))))</f>
        <v>2</v>
      </c>
      <c r="CJ22" s="19" t="str">
        <f>IF(BR22="NA","No",IF(BR22="Sin dato","No",IF(BW22=$J22,"V",IF(BW22=0,"R","A"))))</f>
        <v>V</v>
      </c>
      <c r="CK22" s="20" t="str">
        <f>IF(CD22="NA","No",IF(CD22="Sin dato","No",IF(CI22=$J22,"V",IF(CI22=0,"R","A"))))</f>
        <v>V</v>
      </c>
      <c r="CL22" s="18" t="str">
        <f>IF(CJ22="No","No disponible",IF(CK22="No","No disponible",CONCATENATE(CJ22,"-",CK22)))</f>
        <v>V-V</v>
      </c>
      <c r="CM22" s="18" t="str">
        <f>IF(CL22="No disponible","No disponible",IF(CK22=CJ22,"No varía",CL22))</f>
        <v>No varía</v>
      </c>
      <c r="CN22" s="18" t="str">
        <f>IF(CM22="No disponible","No disponible",IF(CM22="No varía","No varía",IF(CK22="V","Mejora",IF(CK22="R","Empeora",IF(CJ22="R","Mejora","Empeora")))))</f>
        <v>No varía</v>
      </c>
      <c r="CO22" s="28" t="b">
        <f>IF($J22&gt;0,CP22&lt;&gt;"NA")</f>
        <v>1</v>
      </c>
      <c r="CP22" s="29">
        <v>58</v>
      </c>
      <c r="CQ22" s="19">
        <f>$K22</f>
        <v>52</v>
      </c>
      <c r="CR22" s="18">
        <f>IF(CP22="NA","NA",IF(CP22="ND",0,IF(OR(CP22="Sin dato",ISBLANK(CQ22)),"Sin dato",IF(CQ22=0,((CS22-CP22)/CS22)*(POWER(-1,$H22)),IF(CQ22&lt;0,1+(((CP22-CQ22)*(POWER(-1,$H22)))/CQ22),1-(((CP22-CQ22)*(POWER(-1,$H22)))/CQ22))))))</f>
        <v>0.88461538461538458</v>
      </c>
      <c r="CS22" s="20">
        <v>0.06</v>
      </c>
      <c r="CT22" s="18">
        <f>IF(CR22="NA","NA",IF(CR22="Sin dato","Sin dato",1-CR22))</f>
        <v>0.11538461538461542</v>
      </c>
      <c r="CU22" s="19">
        <f>IF(ISBLANK(CQ22),"Sin meta",IF(CP22="NA","NA",IF(CT22&lt;=0,$J22,IF(AND(CT22&lt;=CS22,CT22&gt;0),($J22*(1-(CT22/CS22))),0))))</f>
        <v>0</v>
      </c>
      <c r="CV22" s="19" t="str">
        <f>IF(CD22="NA","No",IF(CD22="Sin dato","No",IF(CI22=$J22,"V",IF(CI22=0,"R","A"))))</f>
        <v>V</v>
      </c>
      <c r="CW22" s="20" t="str">
        <f>IF(CP22="NA","No",IF(CP22="Sin dato","No",IF(CU22=$J22,"V",IF(CU22=0,"R","A"))))</f>
        <v>R</v>
      </c>
      <c r="CX22" s="18" t="str">
        <f>IF(CV22="No","No disponible",IF(CW22="No","No disponible",CONCATENATE(CV22,"-",CW22)))</f>
        <v>V-R</v>
      </c>
      <c r="CY22" s="18" t="str">
        <f>IF(CX22="No disponible","No disponible",IF(CW22=CV22,"No varía",CX22))</f>
        <v>V-R</v>
      </c>
      <c r="CZ22" s="18" t="str">
        <f>IF(CY22="No disponible","No disponible",IF(CY22="No varía","No varía",IF(CW22="V","Mejora",IF(CW22="R","Empeora",IF(CV22="R","Mejora","Empeora")))))</f>
        <v>Empeora</v>
      </c>
      <c r="DA22" s="28" t="b">
        <f>IF($J22&gt;0,DB22&lt;&gt;"NA")</f>
        <v>1</v>
      </c>
      <c r="DB22" s="29">
        <v>64</v>
      </c>
      <c r="DC22" s="19">
        <f>$K22</f>
        <v>52</v>
      </c>
      <c r="DD22" s="18">
        <f>IF(DB22="NA","NA",IF(DB22="ND",0,IF(OR(DB22="Sin dato",ISBLANK(DC22)),"Sin dato",IF(DC22=0,((DE22-DB22)/DE22)*(POWER(-1,$H22)),IF(DC22&lt;0,1+(((DB22-DC22)*(POWER(-1,$H22)))/DC22),1-(((DB22-DC22)*(POWER(-1,$H22)))/DC22))))))</f>
        <v>0.76923076923076916</v>
      </c>
      <c r="DE22" s="20">
        <v>0.06</v>
      </c>
      <c r="DF22" s="18">
        <f>IF(DD22="NA","NA",IF(DD22="Sin dato","Sin dato",1-DD22))</f>
        <v>0.23076923076923084</v>
      </c>
      <c r="DG22" s="19">
        <f>IF(ISBLANK(DC22),"Sin meta",IF(DB22="NA","NA",IF(DF22&lt;=0,$J22,IF(AND(DF22&lt;=DE22,DF22&gt;0),($J22*(1-(DF22/DE22))),0))))</f>
        <v>0</v>
      </c>
      <c r="DH22" s="19" t="str">
        <f>IF(CP22="NA","No",IF(CP22="Sin dato","No",IF(CU22=$J22,"V",IF(CU22=0,"R","A"))))</f>
        <v>R</v>
      </c>
      <c r="DI22" s="20" t="str">
        <f>IF(DB22="NA","No",IF(DB22="Sin dato","No",IF(DG22=$J22,"V",IF(DG22=0,"R","A"))))</f>
        <v>R</v>
      </c>
      <c r="DJ22" s="18" t="str">
        <f>IF(DH22="No","No disponible",IF(DI22="No","No disponible",CONCATENATE(DH22,"-",DI22)))</f>
        <v>R-R</v>
      </c>
      <c r="DK22" s="18" t="str">
        <f>IF(DJ22="No disponible","No disponible",IF(DI22=DH22,"No varía",DJ22))</f>
        <v>No varía</v>
      </c>
      <c r="DL22" s="18" t="str">
        <f>IF(DK22="No disponible","No disponible",IF(DK22="No varía","No varía",IF(DI22="V","Mejora",IF(DI22="R","Empeora",IF(DH22="R","Mejora","Empeora")))))</f>
        <v>No varía</v>
      </c>
      <c r="DM22" s="28" t="b">
        <f>IF($J22&gt;0,DN22&lt;&gt;"NA")</f>
        <v>1</v>
      </c>
      <c r="DN22" s="27" t="s">
        <v>28</v>
      </c>
      <c r="DO22" s="19">
        <f>$K22</f>
        <v>52</v>
      </c>
      <c r="DP22" s="18" t="str">
        <f>IF(DN22="NA","NA",IF(DN22="ND",0,IF(OR(DN22="Sin dato",ISBLANK(DO22)),"Sin dato",IF(DO22=0,((DQ22-DN22)/DQ22)*(POWER(-1,$H22)),IF(DO22&lt;0,1+(((DN22-DO22)*(POWER(-1,$H22)))/DO22),1-(((DN22-DO22)*(POWER(-1,$H22)))/DO22))))))</f>
        <v>Sin dato</v>
      </c>
      <c r="DQ22" s="20">
        <v>0.06</v>
      </c>
      <c r="DR22" s="18" t="str">
        <f>IF(DP22="NA","NA",IF(DP22="Sin dato","Sin dato",1-DP22))</f>
        <v>Sin dato</v>
      </c>
      <c r="DS22" s="19">
        <f>IF(ISBLANK(DO22),"Sin meta",IF(DN22="NA","NA",IF(DR22&lt;=0,$J22,IF(AND(DR22&lt;=DQ22,DR22&gt;0),($J22*(1-(DR22/DQ22))),0))))</f>
        <v>0</v>
      </c>
      <c r="DT22" s="19" t="str">
        <f>IF(DB22="NA","No",IF(DB22="Sin dato","No",IF(DG22=$J22,"V",IF(DG22=0,"R","A"))))</f>
        <v>R</v>
      </c>
      <c r="DU22" s="20" t="str">
        <f>IF(DN22="NA","No",IF(DN22="Sin dato","No",IF(DS22=$J22,"V",IF(DS22=0,"R","A"))))</f>
        <v>No</v>
      </c>
      <c r="DV22" s="18" t="str">
        <f>IF(DT22="No","No disponible",IF(DU22="No","No disponible",CONCATENATE(DT22,"-",DU22)))</f>
        <v>No disponible</v>
      </c>
      <c r="DW22" s="18" t="str">
        <f>IF(DV22="No disponible","No disponible",IF(DU22=DT22,"No varía",DV22))</f>
        <v>No disponible</v>
      </c>
      <c r="DX22" s="18" t="str">
        <f>IF(DW22="No disponible","No disponible",IF(DW22="No varía","No varía",IF(DU22="V","Mejora",IF(DU22="R","Empeora",IF(DT22="R","Mejora","Empeora")))))</f>
        <v>No disponible</v>
      </c>
      <c r="DY22" s="28" t="b">
        <f>IF($J22&gt;0,DZ22&lt;&gt;"NA")</f>
        <v>1</v>
      </c>
      <c r="DZ22" s="27" t="s">
        <v>28</v>
      </c>
      <c r="EA22" s="19">
        <f>$K22</f>
        <v>52</v>
      </c>
      <c r="EB22" s="18" t="str">
        <f>IF(DZ22="NA","NA",IF(DZ22="ND",0,IF(OR(DZ22="Sin dato",ISBLANK(EA22)),"Sin dato",IF(EA22=0,((EC22-DZ22)/EC22)*(POWER(-1,$H22)),IF(EA22&lt;0,1+(((DZ22-EA22)*(POWER(-1,$H22)))/EA22),1-(((DZ22-EA22)*(POWER(-1,$H22)))/EA22))))))</f>
        <v>Sin dato</v>
      </c>
      <c r="EC22" s="20">
        <v>0.06</v>
      </c>
      <c r="ED22" s="18" t="str">
        <f>IF(EB22="NA","NA",IF(EB22="Sin dato","Sin dato",1-EB22))</f>
        <v>Sin dato</v>
      </c>
      <c r="EE22" s="19">
        <f>IF(ISBLANK(EA22),"Sin meta",IF(DZ22="NA","NA",IF(ED22&lt;=0,$J22,IF(AND(ED22&lt;=EC22,ED22&gt;0),($J22*(1-(ED22/EC22))),0))))</f>
        <v>0</v>
      </c>
      <c r="EF22" s="19" t="str">
        <f>IF(DN22="NA","No",IF(DN22="Sin dato","No",IF(DS22=$J22,"V",IF(DS22=0,"R","A"))))</f>
        <v>No</v>
      </c>
      <c r="EG22" s="20" t="str">
        <f>IF(DZ22="NA","No",IF(DZ22="Sin dato","No",IF(EE22=$J22,"V",IF(EE22=0,"R","A"))))</f>
        <v>No</v>
      </c>
      <c r="EH22" s="18" t="str">
        <f>IF(EF22="No","No disponible",IF(EG22="No","No disponible",CONCATENATE(EF22,"-",EG22)))</f>
        <v>No disponible</v>
      </c>
      <c r="EI22" s="18" t="str">
        <f>IF(EH22="No disponible","No disponible",IF(EG22=EF22,"No varía",EH22))</f>
        <v>No disponible</v>
      </c>
      <c r="EJ22" s="18" t="str">
        <f>IF(EI22="No disponible","No disponible",IF(EI22="No varía","No varía",IF(EG22="V","Mejora",IF(EG22="R","Empeora",IF(EF22="R","Mejora","Empeora")))))</f>
        <v>No disponible</v>
      </c>
      <c r="EK22" s="28" t="b">
        <f>IF($J22&gt;0,EL22&lt;&gt;"NA")</f>
        <v>1</v>
      </c>
      <c r="EL22" s="27" t="s">
        <v>28</v>
      </c>
      <c r="EM22" s="19">
        <f>$K22</f>
        <v>52</v>
      </c>
      <c r="EN22" s="18" t="str">
        <f>IF(EL22="NA","NA",IF(EL22="ND",0,IF(OR(EL22="Sin dato",ISBLANK(EM22)),"Sin dato",IF(EM22=0,((EO22-EL22)/EO22)*(POWER(-1,$H22)),IF(EM22&lt;0,1+(((EL22-EM22)*(POWER(-1,$H22)))/EM22),1-(((EL22-EM22)*(POWER(-1,$H22)))/EM22))))))</f>
        <v>Sin dato</v>
      </c>
      <c r="EO22" s="20">
        <v>0.06</v>
      </c>
      <c r="EP22" s="18" t="str">
        <f>IF(EN22="NA","NA",IF(EN22="Sin dato","Sin dato",1-EN22))</f>
        <v>Sin dato</v>
      </c>
      <c r="EQ22" s="19">
        <f>IF(ISBLANK(EM22),"Sin meta",IF(EL22="NA","NA",IF(EP22&lt;=0,$J22,IF(AND(EP22&lt;=EO22,EP22&gt;0),($J22*(1-(EP22/EO22))),0))))</f>
        <v>0</v>
      </c>
      <c r="ER22" s="19" t="str">
        <f>IF(DZ22="NA","No",IF(DZ22="Sin dato","No",IF(EE22=$J22,"V",IF(EE22=0,"R","A"))))</f>
        <v>No</v>
      </c>
      <c r="ES22" s="20" t="str">
        <f>IF(EL22="NA","No",IF(EL22="Sin dato","No",IF(EQ22=$J22,"V",IF(EQ22=0,"R","A"))))</f>
        <v>No</v>
      </c>
      <c r="ET22" s="18" t="str">
        <f>IF(ER22="No","No disponible",IF(ES22="No","No disponible",CONCATENATE(ER22,"-",ES22)))</f>
        <v>No disponible</v>
      </c>
      <c r="EU22" s="18" t="str">
        <f>IF(ET22="No disponible","No disponible",IF(ES22=ER22,"No varía",ET22))</f>
        <v>No disponible</v>
      </c>
      <c r="EV22" s="18" t="str">
        <f>IF(EU22="No disponible","No disponible",IF(EU22="No varía","No varía",IF(ES22="V","Mejora",IF(ES22="R","Empeora",IF(ER22="R","Mejora","Empeora")))))</f>
        <v>No disponible</v>
      </c>
      <c r="EW22" s="24"/>
      <c r="EX22" s="25" t="b">
        <f>IF(EL22="NA","NA",IF(EL22="ND","GC0",IF(EL22="Sin dato",IF(DZ22="NA","NA",IF(DZ22="ND","GC0",IF(DZ22="Sin dato",IF(DN22="NA","NA",IF(DN22="ND","GC0",IF(DN22="Sin dato",IF(DB22="NA","NA",IF(DB22="ND","GC0",IF(DB22="Sin dato",IF(CP22="NA","NA",IF(CP22="ND","GC0",IF(CP22="Sin dato",IF(CD22="NA","NA",IF(CD22="ND","GC0",IF(CD22="Sin dato",IF(BR22="NA","NA",IF(BR22="ND","GC0",IF(BR22="Sin dato",IF(BF22="NA","NA",IF(BF22="ND","GC0",IF(BF22="Sin dato",IF(AT22="NA","NA",IF(AT22="ND","GC0",IF(AT22="Sin dato",IF(AH22="NA","NA",IF(AH22="ND","GC0",IF(AH22="Sin dato",IF(V22="NA","No evaluable",IF(V22="Sin dato", IF(N22="Sin dato", IF(($B$58-$B$71)&gt;($I22),"GC0",  "No evaluable"))))))))))))))))))))))))))))))))))</f>
        <v>0</v>
      </c>
      <c r="EZ22" s="2">
        <f>IF(EX22="GC0",0,IF(EX22=FALSE,IF(EL22="Sin dato",IF(DZ22="Sin dato",IF(DN22="Sin dato",IF(DB22="Sin dato",IF(CP22="Sin dato",IF(CD22="Sin dato",IF(BR22="Sin dato",IF(BF22="Sin dato",IF(AT22="Sin dato",IF(AH22="Sin dato",IF(V22="Sin dato",IF(N22="Sin dato",0,S22),AA22),AM22),AY22),BK22),BW22),CI22),CU22),DG22),DS22),EE22),EQ22)))</f>
        <v>0</v>
      </c>
      <c r="FE22" s="24">
        <f>IF(EZ22=FALSE,0,IF(EZ22="GC0",0,EZ22))</f>
        <v>0</v>
      </c>
      <c r="FH22" s="23" t="b">
        <f>IF($J22&gt;0,FI22&lt;&gt;"NA")</f>
        <v>1</v>
      </c>
      <c r="FI22" s="59">
        <f>IF(EL22="Sin dato",IF(DZ22="Sin dato",IF(DN22="Sin dato",IF(DB22="Sin dato",IF(CP22="Sin dato",IF(CD22="Sin dato",IF(BR22="Sin dato",IF(BF22="Sin dato",IF(AT22="Sin dato",IF(AH22="Sin dato",IF(V22="Sin dato",IF(N22="Sin dato","Sin dato",N22),V22),AH22),AT22),BF22),BR22),CD22),CP22),DB22),DN22),DZ22),EL22)</f>
        <v>64</v>
      </c>
      <c r="FJ22" s="19">
        <f>IF(FI22="NA",$K22,IF(FI22="Sin dato",$K22,IF(FK22="Diciembre",$EM22,IF(FK22="Noviembre",$EA22,IF(FK22="Octubre",$DO22,IF(FK22="Septiembre",$DC22,IF(FK22="Agosto",$CQ22,IF(FK22="Julio",$CE22,IF(FK22="Junio",$BS22,IF(FK22="Mayo",$BG22,IF(FK22="Abril",$AU22,IF(FK22="Marzo",$AI22,IF(FK22="Febrero",$W22,IF(FK22="Enero",$O22,$K22))))))))))))))</f>
        <v>52</v>
      </c>
      <c r="FK22" s="18" t="str">
        <f>IF(FI22="NA","NA",IF(EL22="Sin dato",IF(DZ22="Sin dato",IF(DN22="Sin dato",IF(DB22="Sin dato",IF(CP22="Sin dato",IF(CD22="Sin dato",IF(BR22="Sin dato",IF(BF22="Sin dato",IF(AT22="Sin dato",IF(AH22="Sin dato",IF(V22="Sin dato",IF(N22="Sin dato","Sin dato","Enero"),"Febrero"),"Marzo"),"Abril"),"Mayo"),"Junio"),"Julio"),"Agosto"),"Septiembre"),"Octubre"),"Noviembre"),"Diciembre"))</f>
        <v>Septiembre</v>
      </c>
      <c r="FL22" s="18">
        <f>IF(FI22="NA","NA",IF(FI22="ND",0,IF(OR(FI22="Sin dato",ISBLANK(FJ22)),"Sin dato",IF(FJ22=0,((FM22-FI22)/FM22)*(POWER(-1, $H22)),IF(FJ22&lt;0,1+(((FI22-FJ22)*(POWER(-1, $H22)))/FJ22),1-(((FI22-FJ22)*(POWER(-1, $H22)))/FJ22))))))</f>
        <v>0.76923076923076916</v>
      </c>
      <c r="FM22" s="20">
        <f>$EO22</f>
        <v>0.06</v>
      </c>
      <c r="FN22" s="18">
        <f>IF(FL22="NA","NA",IF(FL22="Sin dato","Sin dato",1-FL22))</f>
        <v>0.23076923076923084</v>
      </c>
      <c r="FO22" s="19">
        <f>IF(ISBLANK(FJ22),"Sin meta",IF(FI22="NA","NA",IF(FN22&lt;=0,$J22,IF(AND(FN22&lt;=FM22,FN22&gt;0),($J22*(1-(FN22/FM22))),0))))</f>
        <v>0</v>
      </c>
      <c r="FP22" s="18"/>
    </row>
    <row r="23" spans="1:172" ht="56.25" customHeight="1" x14ac:dyDescent="0.25">
      <c r="A23" s="56"/>
      <c r="B23" s="63"/>
      <c r="C23" s="54" t="s">
        <v>98</v>
      </c>
      <c r="D23" s="33"/>
      <c r="E23" s="34" t="s">
        <v>97</v>
      </c>
      <c r="F23" s="33" t="s">
        <v>34</v>
      </c>
      <c r="G23" s="33" t="s">
        <v>30</v>
      </c>
      <c r="H23" s="32">
        <v>0</v>
      </c>
      <c r="I23" s="32">
        <v>20</v>
      </c>
      <c r="J23" s="31">
        <v>2</v>
      </c>
      <c r="K23" s="18">
        <v>0.5</v>
      </c>
      <c r="L23" s="28">
        <f>IF(N23&lt;&gt;"NA",IF(N23&lt;&gt;"Sin dato",1,0),0)</f>
        <v>1</v>
      </c>
      <c r="M23" s="28" t="b">
        <f>IF($J23&gt;0,N23&lt;&gt;"NA")</f>
        <v>1</v>
      </c>
      <c r="N23" s="27">
        <v>0.49700000000000005</v>
      </c>
      <c r="O23" s="18">
        <f>$K23</f>
        <v>0.5</v>
      </c>
      <c r="P23" s="18">
        <f>IF(N23="NA","NA",IF(N23="ND",0,IF(OR(N23="Sin dato",ISBLANK(O23)),"Sin dato",IF(O23=0,((Q23-N23)/Q23)*(POWER(-1, H23)),IF(O23&lt;0,1+(((N23-O23)*(POWER(-1, H23)))/O23),1-(((N23-O23)*(POWER(-1, H23)))/O23))))))</f>
        <v>1.0059999999999998</v>
      </c>
      <c r="Q23" s="20">
        <v>0.06</v>
      </c>
      <c r="R23" s="18">
        <f>IF(P23="NA","NA",IF(P23="Sin dato","Sin dato",1-P23))</f>
        <v>-5.9999999999997833E-3</v>
      </c>
      <c r="S23" s="19">
        <f>IF(ISBLANK(O23),"Sin meta",IF(N23="NA","NA",IF(R23&lt;=0,J23,IF(AND(R23&lt;=Q23,R23&gt;0),(J23*(1-(R23/Q23))),0))))</f>
        <v>2</v>
      </c>
      <c r="T23" s="20" t="str">
        <f>IF(N23="NA","No",IF(N23="Sin dato","No",IF(S23=$J23,"V",IF(S23=0,"R","A"))))</f>
        <v>V</v>
      </c>
      <c r="U23" s="28" t="b">
        <f>IF($J23&gt;0,V23&lt;&gt;"NA")</f>
        <v>1</v>
      </c>
      <c r="V23" s="27">
        <v>0.46299999999999997</v>
      </c>
      <c r="W23" s="18">
        <f>$K23</f>
        <v>0.5</v>
      </c>
      <c r="X23" s="18">
        <f>IF(V23="NA","NA",IF(V23="ND",0,IF(OR(V23="Sin dato",ISBLANK(W23)),"Sin dato",IF(W23=0,((Y23-V23)/Y23)*(POWER(-1,$H23)),IF(W23&lt;0,1+(((V23-W23)*(POWER(-1,$H23)))/W23),1-(((V23-W23)*(POWER(-1,$H23)))/W23))))))</f>
        <v>1.0740000000000001</v>
      </c>
      <c r="Y23" s="20">
        <v>0.06</v>
      </c>
      <c r="Z23" s="18">
        <f>IF(X23="NA","NA",IF(X23="Sin dato","Sin dato",1-X23))</f>
        <v>-7.4000000000000066E-2</v>
      </c>
      <c r="AA23" s="19">
        <f>IF(ISBLANK(W23),"Sin meta",IF(V23="NA","NA",IF(Z23&lt;=0,$J23,IF(AND(Z23&lt;=Y23,Z23&gt;0),($J23*(1-(Z23/Y23))),0))))</f>
        <v>2</v>
      </c>
      <c r="AB23" s="19" t="str">
        <f>IF(N23="NA","No",IF(N23="Sin dato","No",IF(S23=$J23,"V",IF(S23=0,"R","A"))))</f>
        <v>V</v>
      </c>
      <c r="AC23" s="20" t="str">
        <f>IF(V23="NA","No",IF(V23="Sin dato","No",IF(AA23=$J23,"V",IF(AA23=0,"R","A"))))</f>
        <v>V</v>
      </c>
      <c r="AD23" s="18" t="str">
        <f>IF(AB23="No","No disponible",IF(AC23="No","No disponible",CONCATENATE(AB23,"-",AC23)))</f>
        <v>V-V</v>
      </c>
      <c r="AE23" s="18" t="str">
        <f>IF(AD23="No disponible","No disponible",IF(AC23=AB23,"No varía",AD23))</f>
        <v>No varía</v>
      </c>
      <c r="AF23" s="18" t="str">
        <f>IF(AE23="No disponible","No disponible",IF(AE23="No varía","No varía",IF(AC23="V","Mejora",IF(AC23="R","Empeora",IF(AB23="R","Mejora","Empeora")))))</f>
        <v>No varía</v>
      </c>
      <c r="AG23" s="28" t="b">
        <f>IF($J23&gt;0,AH23&lt;&gt;"NA")</f>
        <v>1</v>
      </c>
      <c r="AH23" s="27">
        <v>0.51300000000000001</v>
      </c>
      <c r="AI23" s="18">
        <f>$K23</f>
        <v>0.5</v>
      </c>
      <c r="AJ23" s="18">
        <f>IF(AH23="NA","NA",IF(AH23="ND",0,IF(OR(AH23="Sin dato",ISBLANK(AI23)),"Sin dato",IF(AI23=0,((AK23-AH23)/AK23)*(POWER(-1,$H23)),IF(AI23&lt;0,1+(((AH23-AI23)*(POWER(-1,$H23)))/AI23),1-(((AH23-AI23)*(POWER(-1,$H23)))/AI23))))))</f>
        <v>0.97399999999999998</v>
      </c>
      <c r="AK23" s="20">
        <v>0.06</v>
      </c>
      <c r="AL23" s="18">
        <f>IF(AJ23="NA","NA",IF(AJ23="Sin dato","Sin dato",1-AJ23))</f>
        <v>2.6000000000000023E-2</v>
      </c>
      <c r="AM23" s="19">
        <f>IF(ISBLANK(AI23),"Sin meta",IF(AH23="NA","NA",IF(AL23&lt;=0,$J23,IF(AND(AL23&lt;=AK23,AL23&gt;0),($J23*(1-(AL23/AK23))),0))))</f>
        <v>1.1333333333333324</v>
      </c>
      <c r="AN23" s="19" t="str">
        <f>IF(V23="NA","No",IF(V23="Sin dato","No",IF(AA23=$J23,"V",IF(AA23=0,"R","A"))))</f>
        <v>V</v>
      </c>
      <c r="AO23" s="20" t="str">
        <f>IF(AH23="NA","No",IF(AH23="Sin dato","No",IF(AM23=$J23,"V",IF(AM23=0,"R","A"))))</f>
        <v>A</v>
      </c>
      <c r="AP23" s="18" t="str">
        <f>IF(AN23="No","No disponible",IF(AO23="No","No disponible",CONCATENATE(AN23,"-",AO23)))</f>
        <v>V-A</v>
      </c>
      <c r="AQ23" s="18" t="str">
        <f>IF(AP23="No disponible","No disponible",IF(AO23=AN23,"No varía",AP23))</f>
        <v>V-A</v>
      </c>
      <c r="AR23" s="18" t="str">
        <f>IF(AQ23="No disponible","No disponible",IF(AQ23="No varía","No varía",IF(AO23="V","Mejora",IF(AO23="R","Empeora",IF(AN23="R","Mejora","Empeora")))))</f>
        <v>Empeora</v>
      </c>
      <c r="AS23" s="28" t="b">
        <f>IF($J23&gt;0,AT23&lt;&gt;"NA")</f>
        <v>1</v>
      </c>
      <c r="AT23" s="27">
        <v>0.51900000000000002</v>
      </c>
      <c r="AU23" s="18">
        <f>$K23</f>
        <v>0.5</v>
      </c>
      <c r="AV23" s="18">
        <f>IF(AT23="NA","NA",IF(AT23="ND",0,IF(OR(AT23="Sin dato",ISBLANK(AU23)),"Sin dato",IF(AU23=0,((AW23-AT23)/AW23)*(POWER(-1,$H23)),IF(AU23&lt;0,1+(((AT23-AU23)*(POWER(-1,$H23)))/AU23),1-(((AT23-AU23)*(POWER(-1,$H23)))/AU23))))))</f>
        <v>0.96199999999999997</v>
      </c>
      <c r="AW23" s="20">
        <v>0.06</v>
      </c>
      <c r="AX23" s="18">
        <f>IF(AV23="NA","NA",IF(AV23="Sin dato","Sin dato",1-AV23))</f>
        <v>3.8000000000000034E-2</v>
      </c>
      <c r="AY23" s="19">
        <f>IF(ISBLANK(AU23),"Sin meta",IF(AT23="NA","NA",IF(AX23&lt;=0,$J23,IF(AND(AX23&lt;=AW23,AX23&gt;0),($J23*(1-(AX23/AW23))),0))))</f>
        <v>0.73333333333333206</v>
      </c>
      <c r="AZ23" s="19" t="str">
        <f>IF(AH23="NA","No",IF(AH23="Sin dato","No",IF(AM23=$J23,"V",IF(AM23=0,"R","A"))))</f>
        <v>A</v>
      </c>
      <c r="BA23" s="20" t="str">
        <f>IF(AT23="NA","No",IF(AT23="Sin dato","No",IF(AY23=$J23,"V",IF(AY23=0,"R","A"))))</f>
        <v>A</v>
      </c>
      <c r="BB23" s="18" t="str">
        <f>IF(AZ23="No","No disponible",IF(BA23="No","No disponible",CONCATENATE(AZ23,"-",BA23)))</f>
        <v>A-A</v>
      </c>
      <c r="BC23" s="18" t="str">
        <f>IF(BB23="No disponible","No disponible",IF(BA23=AZ23,"No varía",BB23))</f>
        <v>No varía</v>
      </c>
      <c r="BD23" s="18" t="str">
        <f>IF(BC23="No disponible","No disponible",IF(BC23="No varía","No varía",IF(BA23="V","Mejora",IF(BA23="R","Empeora",IF(AZ23="R","Mejora","Empeora")))))</f>
        <v>No varía</v>
      </c>
      <c r="BE23" s="28" t="b">
        <f>IF($J23&gt;0,BF23&lt;&gt;"NA")</f>
        <v>1</v>
      </c>
      <c r="BF23" s="27">
        <v>0.45</v>
      </c>
      <c r="BG23" s="18">
        <f>$K23</f>
        <v>0.5</v>
      </c>
      <c r="BH23" s="18">
        <f>IF(BF23="NA","NA",IF(BF23="ND",0,IF(OR(BF23="Sin dato",ISBLANK(BG23)),"Sin dato",IF(BG23=0,((BI23-BF23)/BI23)*(POWER(-1,$H23)),IF(BG23&lt;0,1+(((BF23-BG23)*(POWER(-1,$H23)))/BG23),1-(((BF23-BG23)*(POWER(-1,$H23)))/BG23))))))</f>
        <v>1.1000000000000001</v>
      </c>
      <c r="BI23" s="20">
        <v>0.06</v>
      </c>
      <c r="BJ23" s="18">
        <f>IF(BH23="NA","NA",IF(BH23="Sin dato","Sin dato",1-BH23))</f>
        <v>-0.10000000000000009</v>
      </c>
      <c r="BK23" s="19">
        <f>IF(ISBLANK(BG23),"Sin meta",IF(BF23="NA","NA",IF(BJ23&lt;=0,$J23,IF(AND(BJ23&lt;=BI23,BJ23&gt;0),($J23*(1-(BJ23/BI23))),0))))</f>
        <v>2</v>
      </c>
      <c r="BL23" s="19" t="str">
        <f>IF(AT23="NA","No",IF(AT23="Sin dato","No",IF(AY23=$J23,"V",IF(AY23=0,"R","A"))))</f>
        <v>A</v>
      </c>
      <c r="BM23" s="20" t="str">
        <f>IF(BF23="NA","No",IF(BF23="Sin dato","No",IF(BK23=$J23,"V",IF(BK23=0,"R","A"))))</f>
        <v>V</v>
      </c>
      <c r="BN23" s="18" t="str">
        <f>IF(BL23="No","No disponible",IF(BM23="No","No disponible",CONCATENATE(BL23,"-",BM23)))</f>
        <v>A-V</v>
      </c>
      <c r="BO23" s="18" t="str">
        <f>IF(BN23="No disponible","No disponible",IF(BM23=BL23,"No varía",BN23))</f>
        <v>A-V</v>
      </c>
      <c r="BP23" s="18" t="str">
        <f>IF(BO23="No disponible","No disponible",IF(BO23="No varía","No varía",IF(BM23="V","Mejora",IF(BM23="R","Empeora",IF(BL23="R","Mejora","Empeora")))))</f>
        <v>Mejora</v>
      </c>
      <c r="BQ23" s="28" t="b">
        <f>IF($J23&gt;0,BR23&lt;&gt;"NA")</f>
        <v>1</v>
      </c>
      <c r="BR23" s="27">
        <v>0.48200000000000004</v>
      </c>
      <c r="BS23" s="18">
        <f>$K23</f>
        <v>0.5</v>
      </c>
      <c r="BT23" s="18">
        <f>IF(BR23="NA","NA",IF(BR23="ND",0,IF(OR(BR23="Sin dato",ISBLANK(BS23)),"Sin dato",IF(BS23=0,((BU23-BR23)/BU23)*(POWER(-1,$H23)),IF(BS23&lt;0,1+(((BR23-BS23)*(POWER(-1,$H23)))/BS23),1-(((BR23-BS23)*(POWER(-1,$H23)))/BS23))))))</f>
        <v>1.036</v>
      </c>
      <c r="BU23" s="20">
        <v>0.06</v>
      </c>
      <c r="BV23" s="18">
        <f>IF(BT23="NA","NA",IF(BT23="Sin dato","Sin dato",1-BT23))</f>
        <v>-3.6000000000000032E-2</v>
      </c>
      <c r="BW23" s="19">
        <f>IF(ISBLANK(BS23),"Sin meta",IF(BR23="NA","NA",IF(BV23&lt;=0,$J23,IF(AND(BV23&lt;=BU23,BV23&gt;0),($J23*(1-(BV23/BU23))),0))))</f>
        <v>2</v>
      </c>
      <c r="BX23" s="19" t="str">
        <f>IF(BF23="NA","No",IF(BF23="Sin dato","No",IF(BK23=$J23,"V",IF(BK23=0,"R","A"))))</f>
        <v>V</v>
      </c>
      <c r="BY23" s="20" t="str">
        <f>IF(BR23="NA","No",IF(BR23="Sin dato","No",IF(BW23=$J23,"V",IF(BW23=0,"R","A"))))</f>
        <v>V</v>
      </c>
      <c r="BZ23" s="18" t="str">
        <f>IF(BX23="No","No disponible",IF(BY23="No","No disponible",CONCATENATE(BX23,"-",BY23)))</f>
        <v>V-V</v>
      </c>
      <c r="CA23" s="18" t="str">
        <f>IF(BZ23="No disponible","No disponible",IF(BY23=BX23,"No varía",BZ23))</f>
        <v>No varía</v>
      </c>
      <c r="CB23" s="18" t="str">
        <f>IF(CA23="No disponible","No disponible",IF(CA23="No varía","No varía",IF(BY23="V","Mejora",IF(BY23="R","Empeora",IF(BX23="R","Mejora","Empeora")))))</f>
        <v>No varía</v>
      </c>
      <c r="CC23" s="28" t="b">
        <f>IF($J23&gt;0,CD23&lt;&gt;"NA")</f>
        <v>1</v>
      </c>
      <c r="CD23" s="27">
        <v>0.52939999999999998</v>
      </c>
      <c r="CE23" s="18">
        <f>$K23</f>
        <v>0.5</v>
      </c>
      <c r="CF23" s="18">
        <f>IF(CD23="NA","NA",IF(CD23="ND",0,IF(OR(CD23="Sin dato",ISBLANK(CE23)),"Sin dato",IF(CE23=0,((CG23-CD23)/CG23)*(POWER(-1,$H23)),IF(CE23&lt;0,1+(((CD23-CE23)*(POWER(-1,$H23)))/CE23),1-(((CD23-CE23)*(POWER(-1,$H23)))/CE23))))))</f>
        <v>0.94120000000000004</v>
      </c>
      <c r="CG23" s="20">
        <v>0.06</v>
      </c>
      <c r="CH23" s="18">
        <f>IF(CF23="NA","NA",IF(CF23="Sin dato","Sin dato",1-CF23))</f>
        <v>5.8799999999999963E-2</v>
      </c>
      <c r="CI23" s="19">
        <f>IF(ISBLANK(CE23),"Sin meta",IF(CD23="NA","NA",IF(CH23&lt;=0,$J23,IF(AND(CH23&lt;=CG23,CH23&gt;0),($J23*(1-(CH23/CG23))),0))))</f>
        <v>4.0000000000001146E-2</v>
      </c>
      <c r="CJ23" s="19" t="str">
        <f>IF(BR23="NA","No",IF(BR23="Sin dato","No",IF(BW23=$J23,"V",IF(BW23=0,"R","A"))))</f>
        <v>V</v>
      </c>
      <c r="CK23" s="20" t="str">
        <f>IF(CD23="NA","No",IF(CD23="Sin dato","No",IF(CI23=$J23,"V",IF(CI23=0,"R","A"))))</f>
        <v>A</v>
      </c>
      <c r="CL23" s="18" t="str">
        <f>IF(CJ23="No","No disponible",IF(CK23="No","No disponible",CONCATENATE(CJ23,"-",CK23)))</f>
        <v>V-A</v>
      </c>
      <c r="CM23" s="18" t="str">
        <f>IF(CL23="No disponible","No disponible",IF(CK23=CJ23,"No varía",CL23))</f>
        <v>V-A</v>
      </c>
      <c r="CN23" s="18" t="str">
        <f>IF(CM23="No disponible","No disponible",IF(CM23="No varía","No varía",IF(CK23="V","Mejora",IF(CK23="R","Empeora",IF(CJ23="R","Mejora","Empeora")))))</f>
        <v>Empeora</v>
      </c>
      <c r="CO23" s="28" t="b">
        <f>IF($J23&gt;0,CP23&lt;&gt;"NA")</f>
        <v>1</v>
      </c>
      <c r="CP23" s="27">
        <v>0.67779999999999996</v>
      </c>
      <c r="CQ23" s="18">
        <f>$K23</f>
        <v>0.5</v>
      </c>
      <c r="CR23" s="18">
        <f>IF(CP23="NA","NA",IF(CP23="ND",0,IF(OR(CP23="Sin dato",ISBLANK(CQ23)),"Sin dato",IF(CQ23=0,((CS23-CP23)/CS23)*(POWER(-1,$H23)),IF(CQ23&lt;0,1+(((CP23-CQ23)*(POWER(-1,$H23)))/CQ23),1-(((CP23-CQ23)*(POWER(-1,$H23)))/CQ23))))))</f>
        <v>0.64440000000000008</v>
      </c>
      <c r="CS23" s="20">
        <v>0.06</v>
      </c>
      <c r="CT23" s="18">
        <f>IF(CR23="NA","NA",IF(CR23="Sin dato","Sin dato",1-CR23))</f>
        <v>0.35559999999999992</v>
      </c>
      <c r="CU23" s="19">
        <f>IF(ISBLANK(CQ23),"Sin meta",IF(CP23="NA","NA",IF(CT23&lt;=0,$J23,IF(AND(CT23&lt;=CS23,CT23&gt;0),($J23*(1-(CT23/CS23))),0))))</f>
        <v>0</v>
      </c>
      <c r="CV23" s="19" t="str">
        <f>IF(CD23="NA","No",IF(CD23="Sin dato","No",IF(CI23=$J23,"V",IF(CI23=0,"R","A"))))</f>
        <v>A</v>
      </c>
      <c r="CW23" s="20" t="str">
        <f>IF(CP23="NA","No",IF(CP23="Sin dato","No",IF(CU23=$J23,"V",IF(CU23=0,"R","A"))))</f>
        <v>R</v>
      </c>
      <c r="CX23" s="18" t="str">
        <f>IF(CV23="No","No disponible",IF(CW23="No","No disponible",CONCATENATE(CV23,"-",CW23)))</f>
        <v>A-R</v>
      </c>
      <c r="CY23" s="18" t="str">
        <f>IF(CX23="No disponible","No disponible",IF(CW23=CV23,"No varía",CX23))</f>
        <v>A-R</v>
      </c>
      <c r="CZ23" s="18" t="str">
        <f>IF(CY23="No disponible","No disponible",IF(CY23="No varía","No varía",IF(CW23="V","Mejora",IF(CW23="R","Empeora",IF(CV23="R","Mejora","Empeora")))))</f>
        <v>Empeora</v>
      </c>
      <c r="DA23" s="28" t="b">
        <f>IF($J23&gt;0,DB23&lt;&gt;"NA")</f>
        <v>1</v>
      </c>
      <c r="DB23" s="27">
        <v>0.61609999999999998</v>
      </c>
      <c r="DC23" s="18">
        <f>$K23</f>
        <v>0.5</v>
      </c>
      <c r="DD23" s="18">
        <f>IF(DB23="NA","NA",IF(DB23="ND",0,IF(OR(DB23="Sin dato",ISBLANK(DC23)),"Sin dato",IF(DC23=0,((DE23-DB23)/DE23)*(POWER(-1,$H23)),IF(DC23&lt;0,1+(((DB23-DC23)*(POWER(-1,$H23)))/DC23),1-(((DB23-DC23)*(POWER(-1,$H23)))/DC23))))))</f>
        <v>0.76780000000000004</v>
      </c>
      <c r="DE23" s="20">
        <v>0.06</v>
      </c>
      <c r="DF23" s="18">
        <f>IF(DD23="NA","NA",IF(DD23="Sin dato","Sin dato",1-DD23))</f>
        <v>0.23219999999999996</v>
      </c>
      <c r="DG23" s="19">
        <f>IF(ISBLANK(DC23),"Sin meta",IF(DB23="NA","NA",IF(DF23&lt;=0,$J23,IF(AND(DF23&lt;=DE23,DF23&gt;0),($J23*(1-(DF23/DE23))),0))))</f>
        <v>0</v>
      </c>
      <c r="DH23" s="19" t="str">
        <f>IF(CP23="NA","No",IF(CP23="Sin dato","No",IF(CU23=$J23,"V",IF(CU23=0,"R","A"))))</f>
        <v>R</v>
      </c>
      <c r="DI23" s="20" t="str">
        <f>IF(DB23="NA","No",IF(DB23="Sin dato","No",IF(DG23=$J23,"V",IF(DG23=0,"R","A"))))</f>
        <v>R</v>
      </c>
      <c r="DJ23" s="18" t="str">
        <f>IF(DH23="No","No disponible",IF(DI23="No","No disponible",CONCATENATE(DH23,"-",DI23)))</f>
        <v>R-R</v>
      </c>
      <c r="DK23" s="18" t="str">
        <f>IF(DJ23="No disponible","No disponible",IF(DI23=DH23,"No varía",DJ23))</f>
        <v>No varía</v>
      </c>
      <c r="DL23" s="18" t="str">
        <f>IF(DK23="No disponible","No disponible",IF(DK23="No varía","No varía",IF(DI23="V","Mejora",IF(DI23="R","Empeora",IF(DH23="R","Mejora","Empeora")))))</f>
        <v>No varía</v>
      </c>
      <c r="DM23" s="28" t="b">
        <f>IF($J23&gt;0,DN23&lt;&gt;"NA")</f>
        <v>1</v>
      </c>
      <c r="DN23" s="27" t="s">
        <v>28</v>
      </c>
      <c r="DO23" s="18">
        <f>$K23</f>
        <v>0.5</v>
      </c>
      <c r="DP23" s="18" t="str">
        <f>IF(DN23="NA","NA",IF(DN23="ND",0,IF(OR(DN23="Sin dato",ISBLANK(DO23)),"Sin dato",IF(DO23=0,((DQ23-DN23)/DQ23)*(POWER(-1,$H23)),IF(DO23&lt;0,1+(((DN23-DO23)*(POWER(-1,$H23)))/DO23),1-(((DN23-DO23)*(POWER(-1,$H23)))/DO23))))))</f>
        <v>Sin dato</v>
      </c>
      <c r="DQ23" s="20">
        <v>0.06</v>
      </c>
      <c r="DR23" s="18" t="str">
        <f>IF(DP23="NA","NA",IF(DP23="Sin dato","Sin dato",1-DP23))</f>
        <v>Sin dato</v>
      </c>
      <c r="DS23" s="19">
        <f>IF(ISBLANK(DO23),"Sin meta",IF(DN23="NA","NA",IF(DR23&lt;=0,$J23,IF(AND(DR23&lt;=DQ23,DR23&gt;0),($J23*(1-(DR23/DQ23))),0))))</f>
        <v>0</v>
      </c>
      <c r="DT23" s="19" t="str">
        <f>IF(DB23="NA","No",IF(DB23="Sin dato","No",IF(DG23=$J23,"V",IF(DG23=0,"R","A"))))</f>
        <v>R</v>
      </c>
      <c r="DU23" s="20" t="str">
        <f>IF(DN23="NA","No",IF(DN23="Sin dato","No",IF(DS23=$J23,"V",IF(DS23=0,"R","A"))))</f>
        <v>No</v>
      </c>
      <c r="DV23" s="18" t="str">
        <f>IF(DT23="No","No disponible",IF(DU23="No","No disponible",CONCATENATE(DT23,"-",DU23)))</f>
        <v>No disponible</v>
      </c>
      <c r="DW23" s="18" t="str">
        <f>IF(DV23="No disponible","No disponible",IF(DU23=DT23,"No varía",DV23))</f>
        <v>No disponible</v>
      </c>
      <c r="DX23" s="18" t="str">
        <f>IF(DW23="No disponible","No disponible",IF(DW23="No varía","No varía",IF(DU23="V","Mejora",IF(DU23="R","Empeora",IF(DT23="R","Mejora","Empeora")))))</f>
        <v>No disponible</v>
      </c>
      <c r="DY23" s="28" t="b">
        <f>IF($J23&gt;0,DZ23&lt;&gt;"NA")</f>
        <v>1</v>
      </c>
      <c r="DZ23" s="27" t="s">
        <v>28</v>
      </c>
      <c r="EA23" s="18">
        <f>$K23</f>
        <v>0.5</v>
      </c>
      <c r="EB23" s="18" t="str">
        <f>IF(DZ23="NA","NA",IF(DZ23="ND",0,IF(OR(DZ23="Sin dato",ISBLANK(EA23)),"Sin dato",IF(EA23=0,((EC23-DZ23)/EC23)*(POWER(-1,$H23)),IF(EA23&lt;0,1+(((DZ23-EA23)*(POWER(-1,$H23)))/EA23),1-(((DZ23-EA23)*(POWER(-1,$H23)))/EA23))))))</f>
        <v>Sin dato</v>
      </c>
      <c r="EC23" s="20">
        <v>0.06</v>
      </c>
      <c r="ED23" s="18" t="str">
        <f>IF(EB23="NA","NA",IF(EB23="Sin dato","Sin dato",1-EB23))</f>
        <v>Sin dato</v>
      </c>
      <c r="EE23" s="19">
        <f>IF(ISBLANK(EA23),"Sin meta",IF(DZ23="NA","NA",IF(ED23&lt;=0,$J23,IF(AND(ED23&lt;=EC23,ED23&gt;0),($J23*(1-(ED23/EC23))),0))))</f>
        <v>0</v>
      </c>
      <c r="EF23" s="19" t="str">
        <f>IF(DN23="NA","No",IF(DN23="Sin dato","No",IF(DS23=$J23,"V",IF(DS23=0,"R","A"))))</f>
        <v>No</v>
      </c>
      <c r="EG23" s="20" t="str">
        <f>IF(DZ23="NA","No",IF(DZ23="Sin dato","No",IF(EE23=$J23,"V",IF(EE23=0,"R","A"))))</f>
        <v>No</v>
      </c>
      <c r="EH23" s="18" t="str">
        <f>IF(EF23="No","No disponible",IF(EG23="No","No disponible",CONCATENATE(EF23,"-",EG23)))</f>
        <v>No disponible</v>
      </c>
      <c r="EI23" s="18" t="str">
        <f>IF(EH23="No disponible","No disponible",IF(EG23=EF23,"No varía",EH23))</f>
        <v>No disponible</v>
      </c>
      <c r="EJ23" s="18" t="str">
        <f>IF(EI23="No disponible","No disponible",IF(EI23="No varía","No varía",IF(EG23="V","Mejora",IF(EG23="R","Empeora",IF(EF23="R","Mejora","Empeora")))))</f>
        <v>No disponible</v>
      </c>
      <c r="EK23" s="28" t="b">
        <f>IF($J23&gt;0,EL23&lt;&gt;"NA")</f>
        <v>1</v>
      </c>
      <c r="EL23" s="27" t="s">
        <v>28</v>
      </c>
      <c r="EM23" s="18">
        <f>$K23</f>
        <v>0.5</v>
      </c>
      <c r="EN23" s="18" t="str">
        <f>IF(EL23="NA","NA",IF(EL23="ND",0,IF(OR(EL23="Sin dato",ISBLANK(EM23)),"Sin dato",IF(EM23=0,((EO23-EL23)/EO23)*(POWER(-1,$H23)),IF(EM23&lt;0,1+(((EL23-EM23)*(POWER(-1,$H23)))/EM23),1-(((EL23-EM23)*(POWER(-1,$H23)))/EM23))))))</f>
        <v>Sin dato</v>
      </c>
      <c r="EO23" s="20">
        <v>0.06</v>
      </c>
      <c r="EP23" s="18" t="str">
        <f>IF(EN23="NA","NA",IF(EN23="Sin dato","Sin dato",1-EN23))</f>
        <v>Sin dato</v>
      </c>
      <c r="EQ23" s="19">
        <f>IF(ISBLANK(EM23),"Sin meta",IF(EL23="NA","NA",IF(EP23&lt;=0,$J23,IF(AND(EP23&lt;=EO23,EP23&gt;0),($J23*(1-(EP23/EO23))),0))))</f>
        <v>0</v>
      </c>
      <c r="ER23" s="19" t="str">
        <f>IF(DZ23="NA","No",IF(DZ23="Sin dato","No",IF(EE23=$J23,"V",IF(EE23=0,"R","A"))))</f>
        <v>No</v>
      </c>
      <c r="ES23" s="20" t="str">
        <f>IF(EL23="NA","No",IF(EL23="Sin dato","No",IF(EQ23=$J23,"V",IF(EQ23=0,"R","A"))))</f>
        <v>No</v>
      </c>
      <c r="ET23" s="18" t="str">
        <f>IF(ER23="No","No disponible",IF(ES23="No","No disponible",CONCATENATE(ER23,"-",ES23)))</f>
        <v>No disponible</v>
      </c>
      <c r="EU23" s="18" t="str">
        <f>IF(ET23="No disponible","No disponible",IF(ES23=ER23,"No varía",ET23))</f>
        <v>No disponible</v>
      </c>
      <c r="EV23" s="18" t="str">
        <f>IF(EU23="No disponible","No disponible",IF(EU23="No varía","No varía",IF(ES23="V","Mejora",IF(ES23="R","Empeora",IF(ER23="R","Mejora","Empeora")))))</f>
        <v>No disponible</v>
      </c>
      <c r="EW23" s="20"/>
      <c r="EX23" s="25" t="b">
        <f>IF(EL23="NA","NA",IF(EL23="ND","GC0",IF(EL23="Sin dato",IF(DZ23="NA","NA",IF(DZ23="ND","GC0",IF(DZ23="Sin dato",IF(DN23="NA","NA",IF(DN23="ND","GC0",IF(DN23="Sin dato",IF(DB23="NA","NA",IF(DB23="ND","GC0",IF(DB23="Sin dato",IF(CP23="NA","NA",IF(CP23="ND","GC0",IF(CP23="Sin dato",IF(CD23="NA","NA",IF(CD23="ND","GC0",IF(CD23="Sin dato",IF(BR23="NA","NA",IF(BR23="ND","GC0",IF(BR23="Sin dato",IF(BF23="NA","NA",IF(BF23="ND","GC0",IF(BF23="Sin dato",IF(AT23="NA","NA",IF(AT23="ND","GC0",IF(AT23="Sin dato",IF(AH23="NA","NA",IF(AH23="ND","GC0",IF(AH23="Sin dato",IF(V23="NA","No evaluable",IF(V23="Sin dato", IF(N23="Sin dato", IF(($B$58-$B$71)&gt;($I23),"GC0",  "No evaluable"))))))))))))))))))))))))))))))))))</f>
        <v>0</v>
      </c>
      <c r="EZ23" s="2">
        <f>IF(EX23="GC0",0,IF(EX23=FALSE,IF(EL23="Sin dato",IF(DZ23="Sin dato",IF(DN23="Sin dato",IF(DB23="Sin dato",IF(CP23="Sin dato",IF(CD23="Sin dato",IF(BR23="Sin dato",IF(BF23="Sin dato",IF(AT23="Sin dato",IF(AH23="Sin dato",IF(V23="Sin dato",IF(N23="Sin dato",0,S23),AA23),AM23),AY23),BK23),BW23),CI23),CU23),DG23),DS23),EE23),EQ23)))</f>
        <v>0</v>
      </c>
      <c r="FE23" s="24">
        <f>IF(EZ23=FALSE,0,IF(EZ23="GC0",0,EZ23))</f>
        <v>0</v>
      </c>
      <c r="FH23" s="23" t="b">
        <f>IF($J23&gt;0,FI23&lt;&gt;"NA")</f>
        <v>1</v>
      </c>
      <c r="FI23" s="38">
        <f>IF(EL23="Sin dato",IF(DZ23="Sin dato",IF(DN23="Sin dato",IF(DB23="Sin dato",IF(CP23="Sin dato",IF(CD23="Sin dato",IF(BR23="Sin dato",IF(BF23="Sin dato",IF(AT23="Sin dato",IF(AH23="Sin dato",IF(V23="Sin dato",IF(N23="Sin dato","Sin dato",N23),V23),AH23),AT23),BF23),BR23),CD23),CP23),DB23),DN23),DZ23),EL23)</f>
        <v>0.61609999999999998</v>
      </c>
      <c r="FJ23" s="18">
        <f>IF(FI23="NA",$K23,IF(FI23="Sin dato",$K23,IF(FK23="Diciembre",$EM23,IF(FK23="Noviembre",$EA23,IF(FK23="Octubre",$DO23,IF(FK23="Septiembre",$DC23,IF(FK23="Agosto",$CQ23,IF(FK23="Julio",$CE23,IF(FK23="Junio",$BS23,IF(FK23="Mayo",$BG23,IF(FK23="Abril",$AU23,IF(FK23="Marzo",$AI23,IF(FK23="Febrero",$W23,IF(FK23="Enero",$O23,$K23))))))))))))))</f>
        <v>0.5</v>
      </c>
      <c r="FK23" s="18" t="str">
        <f>IF(FI23="NA","NA",IF(EL23="Sin dato",IF(DZ23="Sin dato",IF(DN23="Sin dato",IF(DB23="Sin dato",IF(CP23="Sin dato",IF(CD23="Sin dato",IF(BR23="Sin dato",IF(BF23="Sin dato",IF(AT23="Sin dato",IF(AH23="Sin dato",IF(V23="Sin dato",IF(N23="Sin dato","Sin dato","Enero"),"Febrero"),"Marzo"),"Abril"),"Mayo"),"Junio"),"Julio"),"Agosto"),"Septiembre"),"Octubre"),"Noviembre"),"Diciembre"))</f>
        <v>Septiembre</v>
      </c>
      <c r="FL23" s="18">
        <f>IF(FI23="NA","NA",IF(FI23="ND",0,IF(OR(FI23="Sin dato",ISBLANK(FJ23)),"Sin dato",IF(FJ23=0,((FM23-FI23)/FM23)*(POWER(-1, $H23)),IF(FJ23&lt;0,1+(((FI23-FJ23)*(POWER(-1, $H23)))/FJ23),1-(((FI23-FJ23)*(POWER(-1, $H23)))/FJ23))))))</f>
        <v>0.76780000000000004</v>
      </c>
      <c r="FM23" s="20">
        <f>$EO23</f>
        <v>0.06</v>
      </c>
      <c r="FN23" s="18">
        <f>IF(FL23="NA","NA",IF(FL23="Sin dato","Sin dato",1-FL23))</f>
        <v>0.23219999999999996</v>
      </c>
      <c r="FO23" s="19">
        <f>IF(ISBLANK(FJ23),"Sin meta",IF(FI23="NA","NA",IF(FN23&lt;=0,$J23,IF(AND(FN23&lt;=FM23,FN23&gt;0),($J23*(1-(FN23/FM23))),0))))</f>
        <v>0</v>
      </c>
      <c r="FP23" s="18"/>
    </row>
    <row r="24" spans="1:172" ht="56.25" customHeight="1" x14ac:dyDescent="0.25">
      <c r="A24" s="56"/>
      <c r="B24" s="63"/>
      <c r="C24" s="54" t="s">
        <v>96</v>
      </c>
      <c r="D24" s="33"/>
      <c r="E24" s="34" t="s">
        <v>95</v>
      </c>
      <c r="F24" s="33" t="s">
        <v>34</v>
      </c>
      <c r="G24" s="33" t="s">
        <v>30</v>
      </c>
      <c r="H24" s="32">
        <v>0</v>
      </c>
      <c r="I24" s="32">
        <v>20</v>
      </c>
      <c r="J24" s="31">
        <v>2</v>
      </c>
      <c r="K24" s="18">
        <v>0.02</v>
      </c>
      <c r="L24" s="28">
        <f>IF(N24&lt;&gt;"NA",IF(N24&lt;&gt;"Sin dato",1,0),0)</f>
        <v>1</v>
      </c>
      <c r="M24" s="28" t="b">
        <f>IF($J24&gt;0,N24&lt;&gt;"NA")</f>
        <v>1</v>
      </c>
      <c r="N24" s="27">
        <v>0.27600000000000002</v>
      </c>
      <c r="O24" s="18">
        <f>$K24</f>
        <v>0.02</v>
      </c>
      <c r="P24" s="18">
        <f>IF(N24="NA","NA",IF(N24="ND",0,IF(OR(N24="Sin dato",ISBLANK(O24)),"Sin dato",IF(O24=0,((Q24-N24)/Q24)*(POWER(-1, H24)),IF(O24&lt;0,1+(((N24-O24)*(POWER(-1, H24)))/O24),1-(((N24-O24)*(POWER(-1, H24)))/O24))))))</f>
        <v>-11.8</v>
      </c>
      <c r="Q24" s="20">
        <v>0.06</v>
      </c>
      <c r="R24" s="18">
        <f>IF(P24="NA","NA",IF(P24="Sin dato","Sin dato",1-P24))</f>
        <v>12.8</v>
      </c>
      <c r="S24" s="19">
        <f>IF(ISBLANK(O24),"Sin meta",IF(N24="NA","NA",IF(R24&lt;=0,J24,IF(AND(R24&lt;=Q24,R24&gt;0),(J24*(1-(R24/Q24))),0))))</f>
        <v>0</v>
      </c>
      <c r="T24" s="20" t="str">
        <f>IF(N24="NA","No",IF(N24="Sin dato","No",IF(S24=$J24,"V",IF(S24=0,"R","A"))))</f>
        <v>R</v>
      </c>
      <c r="U24" s="28" t="b">
        <f>IF($J24&gt;0,V24&lt;&gt;"NA")</f>
        <v>1</v>
      </c>
      <c r="V24" s="27">
        <v>0.24100000000000002</v>
      </c>
      <c r="W24" s="18">
        <f>$K24</f>
        <v>0.02</v>
      </c>
      <c r="X24" s="18">
        <f>IF(V24="NA","NA",IF(V24="ND",0,IF(OR(V24="Sin dato",ISBLANK(W24)),"Sin dato",IF(W24=0,((Y24-V24)/Y24)*(POWER(-1,$H24)),IF(W24&lt;0,1+(((V24-W24)*(POWER(-1,$H24)))/W24),1-(((V24-W24)*(POWER(-1,$H24)))/W24))))))</f>
        <v>-10.050000000000001</v>
      </c>
      <c r="Y24" s="20">
        <v>0.06</v>
      </c>
      <c r="Z24" s="18">
        <f>IF(X24="NA","NA",IF(X24="Sin dato","Sin dato",1-X24))</f>
        <v>11.05</v>
      </c>
      <c r="AA24" s="19">
        <f>IF(ISBLANK(W24),"Sin meta",IF(V24="NA","NA",IF(Z24&lt;=0,$J24,IF(AND(Z24&lt;=Y24,Z24&gt;0),($J24*(1-(Z24/Y24))),0))))</f>
        <v>0</v>
      </c>
      <c r="AB24" s="19" t="str">
        <f>IF(N24="NA","No",IF(N24="Sin dato","No",IF(S24=$J24,"V",IF(S24=0,"R","A"))))</f>
        <v>R</v>
      </c>
      <c r="AC24" s="20" t="str">
        <f>IF(V24="NA","No",IF(V24="Sin dato","No",IF(AA24=$J24,"V",IF(AA24=0,"R","A"))))</f>
        <v>R</v>
      </c>
      <c r="AD24" s="18" t="str">
        <f>IF(AB24="No","No disponible",IF(AC24="No","No disponible",CONCATENATE(AB24,"-",AC24)))</f>
        <v>R-R</v>
      </c>
      <c r="AE24" s="18" t="str">
        <f>IF(AD24="No disponible","No disponible",IF(AC24=AB24,"No varía",AD24))</f>
        <v>No varía</v>
      </c>
      <c r="AF24" s="18" t="str">
        <f>IF(AE24="No disponible","No disponible",IF(AE24="No varía","No varía",IF(AC24="V","Mejora",IF(AC24="R","Empeora",IF(AB24="R","Mejora","Empeora")))))</f>
        <v>No varía</v>
      </c>
      <c r="AG24" s="28" t="b">
        <f>IF($J24&gt;0,AH24&lt;&gt;"NA")</f>
        <v>1</v>
      </c>
      <c r="AH24" s="27">
        <v>0.255</v>
      </c>
      <c r="AI24" s="18">
        <f>$K24</f>
        <v>0.02</v>
      </c>
      <c r="AJ24" s="18">
        <f>IF(AH24="NA","NA",IF(AH24="ND",0,IF(OR(AH24="Sin dato",ISBLANK(AI24)),"Sin dato",IF(AI24=0,((AK24-AH24)/AK24)*(POWER(-1,$H24)),IF(AI24&lt;0,1+(((AH24-AI24)*(POWER(-1,$H24)))/AI24),1-(((AH24-AI24)*(POWER(-1,$H24)))/AI24))))))</f>
        <v>-10.75</v>
      </c>
      <c r="AK24" s="20">
        <v>0.06</v>
      </c>
      <c r="AL24" s="18">
        <f>IF(AJ24="NA","NA",IF(AJ24="Sin dato","Sin dato",1-AJ24))</f>
        <v>11.75</v>
      </c>
      <c r="AM24" s="19">
        <f>IF(ISBLANK(AI24),"Sin meta",IF(AH24="NA","NA",IF(AL24&lt;=0,$J24,IF(AND(AL24&lt;=AK24,AL24&gt;0),($J24*(1-(AL24/AK24))),0))))</f>
        <v>0</v>
      </c>
      <c r="AN24" s="19" t="str">
        <f>IF(V24="NA","No",IF(V24="Sin dato","No",IF(AA24=$J24,"V",IF(AA24=0,"R","A"))))</f>
        <v>R</v>
      </c>
      <c r="AO24" s="20" t="str">
        <f>IF(AH24="NA","No",IF(AH24="Sin dato","No",IF(AM24=$J24,"V",IF(AM24=0,"R","A"))))</f>
        <v>R</v>
      </c>
      <c r="AP24" s="18" t="str">
        <f>IF(AN24="No","No disponible",IF(AO24="No","No disponible",CONCATENATE(AN24,"-",AO24)))</f>
        <v>R-R</v>
      </c>
      <c r="AQ24" s="18" t="str">
        <f>IF(AP24="No disponible","No disponible",IF(AO24=AN24,"No varía",AP24))</f>
        <v>No varía</v>
      </c>
      <c r="AR24" s="18" t="str">
        <f>IF(AQ24="No disponible","No disponible",IF(AQ24="No varía","No varía",IF(AO24="V","Mejora",IF(AO24="R","Empeora",IF(AN24="R","Mejora","Empeora")))))</f>
        <v>No varía</v>
      </c>
      <c r="AS24" s="28" t="b">
        <f>IF($J24&gt;0,AT24&lt;&gt;"NA")</f>
        <v>1</v>
      </c>
      <c r="AT24" s="27">
        <v>0.27600000000000002</v>
      </c>
      <c r="AU24" s="18">
        <f>$K24</f>
        <v>0.02</v>
      </c>
      <c r="AV24" s="18">
        <f>IF(AT24="NA","NA",IF(AT24="ND",0,IF(OR(AT24="Sin dato",ISBLANK(AU24)),"Sin dato",IF(AU24=0,((AW24-AT24)/AW24)*(POWER(-1,$H24)),IF(AU24&lt;0,1+(((AT24-AU24)*(POWER(-1,$H24)))/AU24),1-(((AT24-AU24)*(POWER(-1,$H24)))/AU24))))))</f>
        <v>-11.8</v>
      </c>
      <c r="AW24" s="20">
        <v>0.06</v>
      </c>
      <c r="AX24" s="18">
        <f>IF(AV24="NA","NA",IF(AV24="Sin dato","Sin dato",1-AV24))</f>
        <v>12.8</v>
      </c>
      <c r="AY24" s="19">
        <f>IF(ISBLANK(AU24),"Sin meta",IF(AT24="NA","NA",IF(AX24&lt;=0,$J24,IF(AND(AX24&lt;=AW24,AX24&gt;0),($J24*(1-(AX24/AW24))),0))))</f>
        <v>0</v>
      </c>
      <c r="AZ24" s="19" t="str">
        <f>IF(AH24="NA","No",IF(AH24="Sin dato","No",IF(AM24=$J24,"V",IF(AM24=0,"R","A"))))</f>
        <v>R</v>
      </c>
      <c r="BA24" s="20" t="str">
        <f>IF(AT24="NA","No",IF(AT24="Sin dato","No",IF(AY24=$J24,"V",IF(AY24=0,"R","A"))))</f>
        <v>R</v>
      </c>
      <c r="BB24" s="18" t="str">
        <f>IF(AZ24="No","No disponible",IF(BA24="No","No disponible",CONCATENATE(AZ24,"-",BA24)))</f>
        <v>R-R</v>
      </c>
      <c r="BC24" s="18" t="str">
        <f>IF(BB24="No disponible","No disponible",IF(BA24=AZ24,"No varía",BB24))</f>
        <v>No varía</v>
      </c>
      <c r="BD24" s="18" t="str">
        <f>IF(BC24="No disponible","No disponible",IF(BC24="No varía","No varía",IF(BA24="V","Mejora",IF(BA24="R","Empeora",IF(AZ24="R","Mejora","Empeora")))))</f>
        <v>No varía</v>
      </c>
      <c r="BE24" s="28" t="b">
        <f>IF($J24&gt;0,BF24&lt;&gt;"NA")</f>
        <v>1</v>
      </c>
      <c r="BF24" s="27">
        <v>0.28800000000000003</v>
      </c>
      <c r="BG24" s="18">
        <f>$K24</f>
        <v>0.02</v>
      </c>
      <c r="BH24" s="18">
        <f>IF(BF24="NA","NA",IF(BF24="ND",0,IF(OR(BF24="Sin dato",ISBLANK(BG24)),"Sin dato",IF(BG24=0,((BI24-BF24)/BI24)*(POWER(-1,$H24)),IF(BG24&lt;0,1+(((BF24-BG24)*(POWER(-1,$H24)))/BG24),1-(((BF24-BG24)*(POWER(-1,$H24)))/BG24))))))</f>
        <v>-12.4</v>
      </c>
      <c r="BI24" s="20">
        <v>0.06</v>
      </c>
      <c r="BJ24" s="18">
        <f>IF(BH24="NA","NA",IF(BH24="Sin dato","Sin dato",1-BH24))</f>
        <v>13.4</v>
      </c>
      <c r="BK24" s="19">
        <f>IF(ISBLANK(BG24),"Sin meta",IF(BF24="NA","NA",IF(BJ24&lt;=0,$J24,IF(AND(BJ24&lt;=BI24,BJ24&gt;0),($J24*(1-(BJ24/BI24))),0))))</f>
        <v>0</v>
      </c>
      <c r="BL24" s="19" t="str">
        <f>IF(AT24="NA","No",IF(AT24="Sin dato","No",IF(AY24=$J24,"V",IF(AY24=0,"R","A"))))</f>
        <v>R</v>
      </c>
      <c r="BM24" s="20" t="str">
        <f>IF(BF24="NA","No",IF(BF24="Sin dato","No",IF(BK24=$J24,"V",IF(BK24=0,"R","A"))))</f>
        <v>R</v>
      </c>
      <c r="BN24" s="18" t="str">
        <f>IF(BL24="No","No disponible",IF(BM24="No","No disponible",CONCATENATE(BL24,"-",BM24)))</f>
        <v>R-R</v>
      </c>
      <c r="BO24" s="18" t="str">
        <f>IF(BN24="No disponible","No disponible",IF(BM24=BL24,"No varía",BN24))</f>
        <v>No varía</v>
      </c>
      <c r="BP24" s="18" t="str">
        <f>IF(BO24="No disponible","No disponible",IF(BO24="No varía","No varía",IF(BM24="V","Mejora",IF(BM24="R","Empeora",IF(BL24="R","Mejora","Empeora")))))</f>
        <v>No varía</v>
      </c>
      <c r="BQ24" s="28" t="b">
        <f>IF($J24&gt;0,BR24&lt;&gt;"NA")</f>
        <v>1</v>
      </c>
      <c r="BR24" s="27">
        <v>0.2397</v>
      </c>
      <c r="BS24" s="18">
        <f>$K24</f>
        <v>0.02</v>
      </c>
      <c r="BT24" s="18">
        <f>IF(BR24="NA","NA",IF(BR24="ND",0,IF(OR(BR24="Sin dato",ISBLANK(BS24)),"Sin dato",IF(BS24=0,((BU24-BR24)/BU24)*(POWER(-1,$H24)),IF(BS24&lt;0,1+(((BR24-BS24)*(POWER(-1,$H24)))/BS24),1-(((BR24-BS24)*(POWER(-1,$H24)))/BS24))))))</f>
        <v>-9.9849999999999994</v>
      </c>
      <c r="BU24" s="20">
        <v>0.06</v>
      </c>
      <c r="BV24" s="18">
        <f>IF(BT24="NA","NA",IF(BT24="Sin dato","Sin dato",1-BT24))</f>
        <v>10.984999999999999</v>
      </c>
      <c r="BW24" s="19">
        <f>IF(ISBLANK(BS24),"Sin meta",IF(BR24="NA","NA",IF(BV24&lt;=0,$J24,IF(AND(BV24&lt;=BU24,BV24&gt;0),($J24*(1-(BV24/BU24))),0))))</f>
        <v>0</v>
      </c>
      <c r="BX24" s="19" t="str">
        <f>IF(BF24="NA","No",IF(BF24="Sin dato","No",IF(BK24=$J24,"V",IF(BK24=0,"R","A"))))</f>
        <v>R</v>
      </c>
      <c r="BY24" s="20" t="str">
        <f>IF(BR24="NA","No",IF(BR24="Sin dato","No",IF(BW24=$J24,"V",IF(BW24=0,"R","A"))))</f>
        <v>R</v>
      </c>
      <c r="BZ24" s="18" t="str">
        <f>IF(BX24="No","No disponible",IF(BY24="No","No disponible",CONCATENATE(BX24,"-",BY24)))</f>
        <v>R-R</v>
      </c>
      <c r="CA24" s="18" t="str">
        <f>IF(BZ24="No disponible","No disponible",IF(BY24=BX24,"No varía",BZ24))</f>
        <v>No varía</v>
      </c>
      <c r="CB24" s="18" t="str">
        <f>IF(CA24="No disponible","No disponible",IF(CA24="No varía","No varía",IF(BY24="V","Mejora",IF(BY24="R","Empeora",IF(BX24="R","Mejora","Empeora")))))</f>
        <v>No varía</v>
      </c>
      <c r="CC24" s="28" t="b">
        <f>IF($J24&gt;0,CD24&lt;&gt;"NA")</f>
        <v>1</v>
      </c>
      <c r="CD24" s="27">
        <v>0.26640000000000003</v>
      </c>
      <c r="CE24" s="18">
        <f>$K24</f>
        <v>0.02</v>
      </c>
      <c r="CF24" s="18">
        <f>IF(CD24="NA","NA",IF(CD24="ND",0,IF(OR(CD24="Sin dato",ISBLANK(CE24)),"Sin dato",IF(CE24=0,((CG24-CD24)/CG24)*(POWER(-1,$H24)),IF(CE24&lt;0,1+(((CD24-CE24)*(POWER(-1,$H24)))/CE24),1-(((CD24-CE24)*(POWER(-1,$H24)))/CE24))))))</f>
        <v>-11.320000000000002</v>
      </c>
      <c r="CG24" s="20">
        <v>0.06</v>
      </c>
      <c r="CH24" s="18">
        <f>IF(CF24="NA","NA",IF(CF24="Sin dato","Sin dato",1-CF24))</f>
        <v>12.320000000000002</v>
      </c>
      <c r="CI24" s="19">
        <f>IF(ISBLANK(CE24),"Sin meta",IF(CD24="NA","NA",IF(CH24&lt;=0,$J24,IF(AND(CH24&lt;=CG24,CH24&gt;0),($J24*(1-(CH24/CG24))),0))))</f>
        <v>0</v>
      </c>
      <c r="CJ24" s="19" t="str">
        <f>IF(BR24="NA","No",IF(BR24="Sin dato","No",IF(BW24=$J24,"V",IF(BW24=0,"R","A"))))</f>
        <v>R</v>
      </c>
      <c r="CK24" s="20" t="str">
        <f>IF(CD24="NA","No",IF(CD24="Sin dato","No",IF(CI24=$J24,"V",IF(CI24=0,"R","A"))))</f>
        <v>R</v>
      </c>
      <c r="CL24" s="18" t="str">
        <f>IF(CJ24="No","No disponible",IF(CK24="No","No disponible",CONCATENATE(CJ24,"-",CK24)))</f>
        <v>R-R</v>
      </c>
      <c r="CM24" s="18" t="str">
        <f>IF(CL24="No disponible","No disponible",IF(CK24=CJ24,"No varía",CL24))</f>
        <v>No varía</v>
      </c>
      <c r="CN24" s="18" t="str">
        <f>IF(CM24="No disponible","No disponible",IF(CM24="No varía","No varía",IF(CK24="V","Mejora",IF(CK24="R","Empeora",IF(CJ24="R","Mejora","Empeora")))))</f>
        <v>No varía</v>
      </c>
      <c r="CO24" s="28" t="b">
        <f>IF($J24&gt;0,CP24&lt;&gt;"NA")</f>
        <v>1</v>
      </c>
      <c r="CP24" s="27">
        <v>0.33</v>
      </c>
      <c r="CQ24" s="18">
        <f>$K24</f>
        <v>0.02</v>
      </c>
      <c r="CR24" s="18">
        <f>IF(CP24="NA","NA",IF(CP24="ND",0,IF(OR(CP24="Sin dato",ISBLANK(CQ24)),"Sin dato",IF(CQ24=0,((CS24-CP24)/CS24)*(POWER(-1,$H24)),IF(CQ24&lt;0,1+(((CP24-CQ24)*(POWER(-1,$H24)))/CQ24),1-(((CP24-CQ24)*(POWER(-1,$H24)))/CQ24))))))</f>
        <v>-14.5</v>
      </c>
      <c r="CS24" s="20">
        <v>0.06</v>
      </c>
      <c r="CT24" s="18">
        <f>IF(CR24="NA","NA",IF(CR24="Sin dato","Sin dato",1-CR24))</f>
        <v>15.5</v>
      </c>
      <c r="CU24" s="19">
        <f>IF(ISBLANK(CQ24),"Sin meta",IF(CP24="NA","NA",IF(CT24&lt;=0,$J24,IF(AND(CT24&lt;=CS24,CT24&gt;0),($J24*(1-(CT24/CS24))),0))))</f>
        <v>0</v>
      </c>
      <c r="CV24" s="19" t="str">
        <f>IF(CD24="NA","No",IF(CD24="Sin dato","No",IF(CI24=$J24,"V",IF(CI24=0,"R","A"))))</f>
        <v>R</v>
      </c>
      <c r="CW24" s="20" t="str">
        <f>IF(CP24="NA","No",IF(CP24="Sin dato","No",IF(CU24=$J24,"V",IF(CU24=0,"R","A"))))</f>
        <v>R</v>
      </c>
      <c r="CX24" s="18" t="str">
        <f>IF(CV24="No","No disponible",IF(CW24="No","No disponible",CONCATENATE(CV24,"-",CW24)))</f>
        <v>R-R</v>
      </c>
      <c r="CY24" s="18" t="str">
        <f>IF(CX24="No disponible","No disponible",IF(CW24=CV24,"No varía",CX24))</f>
        <v>No varía</v>
      </c>
      <c r="CZ24" s="18" t="str">
        <f>IF(CY24="No disponible","No disponible",IF(CY24="No varía","No varía",IF(CW24="V","Mejora",IF(CW24="R","Empeora",IF(CV24="R","Mejora","Empeora")))))</f>
        <v>No varía</v>
      </c>
      <c r="DA24" s="28" t="b">
        <f>IF($J24&gt;0,DB24&lt;&gt;"NA")</f>
        <v>1</v>
      </c>
      <c r="DB24" s="27">
        <v>0.33260000000000001</v>
      </c>
      <c r="DC24" s="18">
        <f>$K24</f>
        <v>0.02</v>
      </c>
      <c r="DD24" s="18">
        <f>IF(DB24="NA","NA",IF(DB24="ND",0,IF(OR(DB24="Sin dato",ISBLANK(DC24)),"Sin dato",IF(DC24=0,((DE24-DB24)/DE24)*(POWER(-1,$H24)),IF(DC24&lt;0,1+(((DB24-DC24)*(POWER(-1,$H24)))/DC24),1-(((DB24-DC24)*(POWER(-1,$H24)))/DC24))))))</f>
        <v>-14.629999999999999</v>
      </c>
      <c r="DE24" s="20">
        <v>0.06</v>
      </c>
      <c r="DF24" s="18">
        <f>IF(DD24="NA","NA",IF(DD24="Sin dato","Sin dato",1-DD24))</f>
        <v>15.629999999999999</v>
      </c>
      <c r="DG24" s="19">
        <f>IF(ISBLANK(DC24),"Sin meta",IF(DB24="NA","NA",IF(DF24&lt;=0,$J24,IF(AND(DF24&lt;=DE24,DF24&gt;0),($J24*(1-(DF24/DE24))),0))))</f>
        <v>0</v>
      </c>
      <c r="DH24" s="19" t="str">
        <f>IF(CP24="NA","No",IF(CP24="Sin dato","No",IF(CU24=$J24,"V",IF(CU24=0,"R","A"))))</f>
        <v>R</v>
      </c>
      <c r="DI24" s="20" t="str">
        <f>IF(DB24="NA","No",IF(DB24="Sin dato","No",IF(DG24=$J24,"V",IF(DG24=0,"R","A"))))</f>
        <v>R</v>
      </c>
      <c r="DJ24" s="18" t="str">
        <f>IF(DH24="No","No disponible",IF(DI24="No","No disponible",CONCATENATE(DH24,"-",DI24)))</f>
        <v>R-R</v>
      </c>
      <c r="DK24" s="18" t="str">
        <f>IF(DJ24="No disponible","No disponible",IF(DI24=DH24,"No varía",DJ24))</f>
        <v>No varía</v>
      </c>
      <c r="DL24" s="18" t="str">
        <f>IF(DK24="No disponible","No disponible",IF(DK24="No varía","No varía",IF(DI24="V","Mejora",IF(DI24="R","Empeora",IF(DH24="R","Mejora","Empeora")))))</f>
        <v>No varía</v>
      </c>
      <c r="DM24" s="28" t="b">
        <f>IF($J24&gt;0,DN24&lt;&gt;"NA")</f>
        <v>1</v>
      </c>
      <c r="DN24" s="27" t="s">
        <v>28</v>
      </c>
      <c r="DO24" s="18">
        <f>$K24</f>
        <v>0.02</v>
      </c>
      <c r="DP24" s="18" t="str">
        <f>IF(DN24="NA","NA",IF(DN24="ND",0,IF(OR(DN24="Sin dato",ISBLANK(DO24)),"Sin dato",IF(DO24=0,((DQ24-DN24)/DQ24)*(POWER(-1,$H24)),IF(DO24&lt;0,1+(((DN24-DO24)*(POWER(-1,$H24)))/DO24),1-(((DN24-DO24)*(POWER(-1,$H24)))/DO24))))))</f>
        <v>Sin dato</v>
      </c>
      <c r="DQ24" s="20">
        <v>0.06</v>
      </c>
      <c r="DR24" s="18" t="str">
        <f>IF(DP24="NA","NA",IF(DP24="Sin dato","Sin dato",1-DP24))</f>
        <v>Sin dato</v>
      </c>
      <c r="DS24" s="19">
        <f>IF(ISBLANK(DO24),"Sin meta",IF(DN24="NA","NA",IF(DR24&lt;=0,$J24,IF(AND(DR24&lt;=DQ24,DR24&gt;0),($J24*(1-(DR24/DQ24))),0))))</f>
        <v>0</v>
      </c>
      <c r="DT24" s="19" t="str">
        <f>IF(DB24="NA","No",IF(DB24="Sin dato","No",IF(DG24=$J24,"V",IF(DG24=0,"R","A"))))</f>
        <v>R</v>
      </c>
      <c r="DU24" s="20" t="str">
        <f>IF(DN24="NA","No",IF(DN24="Sin dato","No",IF(DS24=$J24,"V",IF(DS24=0,"R","A"))))</f>
        <v>No</v>
      </c>
      <c r="DV24" s="18" t="str">
        <f>IF(DT24="No","No disponible",IF(DU24="No","No disponible",CONCATENATE(DT24,"-",DU24)))</f>
        <v>No disponible</v>
      </c>
      <c r="DW24" s="18" t="str">
        <f>IF(DV24="No disponible","No disponible",IF(DU24=DT24,"No varía",DV24))</f>
        <v>No disponible</v>
      </c>
      <c r="DX24" s="18" t="str">
        <f>IF(DW24="No disponible","No disponible",IF(DW24="No varía","No varía",IF(DU24="V","Mejora",IF(DU24="R","Empeora",IF(DT24="R","Mejora","Empeora")))))</f>
        <v>No disponible</v>
      </c>
      <c r="DY24" s="28" t="b">
        <f>IF($J24&gt;0,DZ24&lt;&gt;"NA")</f>
        <v>1</v>
      </c>
      <c r="DZ24" s="27" t="s">
        <v>28</v>
      </c>
      <c r="EA24" s="18">
        <f>$K24</f>
        <v>0.02</v>
      </c>
      <c r="EB24" s="18" t="str">
        <f>IF(DZ24="NA","NA",IF(DZ24="ND",0,IF(OR(DZ24="Sin dato",ISBLANK(EA24)),"Sin dato",IF(EA24=0,((EC24-DZ24)/EC24)*(POWER(-1,$H24)),IF(EA24&lt;0,1+(((DZ24-EA24)*(POWER(-1,$H24)))/EA24),1-(((DZ24-EA24)*(POWER(-1,$H24)))/EA24))))))</f>
        <v>Sin dato</v>
      </c>
      <c r="EC24" s="20">
        <v>0.06</v>
      </c>
      <c r="ED24" s="18" t="str">
        <f>IF(EB24="NA","NA",IF(EB24="Sin dato","Sin dato",1-EB24))</f>
        <v>Sin dato</v>
      </c>
      <c r="EE24" s="19">
        <f>IF(ISBLANK(EA24),"Sin meta",IF(DZ24="NA","NA",IF(ED24&lt;=0,$J24,IF(AND(ED24&lt;=EC24,ED24&gt;0),($J24*(1-(ED24/EC24))),0))))</f>
        <v>0</v>
      </c>
      <c r="EF24" s="19" t="str">
        <f>IF(DN24="NA","No",IF(DN24="Sin dato","No",IF(DS24=$J24,"V",IF(DS24=0,"R","A"))))</f>
        <v>No</v>
      </c>
      <c r="EG24" s="20" t="str">
        <f>IF(DZ24="NA","No",IF(DZ24="Sin dato","No",IF(EE24=$J24,"V",IF(EE24=0,"R","A"))))</f>
        <v>No</v>
      </c>
      <c r="EH24" s="18" t="str">
        <f>IF(EF24="No","No disponible",IF(EG24="No","No disponible",CONCATENATE(EF24,"-",EG24)))</f>
        <v>No disponible</v>
      </c>
      <c r="EI24" s="18" t="str">
        <f>IF(EH24="No disponible","No disponible",IF(EG24=EF24,"No varía",EH24))</f>
        <v>No disponible</v>
      </c>
      <c r="EJ24" s="18" t="str">
        <f>IF(EI24="No disponible","No disponible",IF(EI24="No varía","No varía",IF(EG24="V","Mejora",IF(EG24="R","Empeora",IF(EF24="R","Mejora","Empeora")))))</f>
        <v>No disponible</v>
      </c>
      <c r="EK24" s="28" t="b">
        <f>IF($J24&gt;0,EL24&lt;&gt;"NA")</f>
        <v>1</v>
      </c>
      <c r="EL24" s="27" t="s">
        <v>28</v>
      </c>
      <c r="EM24" s="18">
        <f>$K24</f>
        <v>0.02</v>
      </c>
      <c r="EN24" s="18" t="str">
        <f>IF(EL24="NA","NA",IF(EL24="ND",0,IF(OR(EL24="Sin dato",ISBLANK(EM24)),"Sin dato",IF(EM24=0,((EO24-EL24)/EO24)*(POWER(-1,$H24)),IF(EM24&lt;0,1+(((EL24-EM24)*(POWER(-1,$H24)))/EM24),1-(((EL24-EM24)*(POWER(-1,$H24)))/EM24))))))</f>
        <v>Sin dato</v>
      </c>
      <c r="EO24" s="20">
        <v>0.06</v>
      </c>
      <c r="EP24" s="18" t="str">
        <f>IF(EN24="NA","NA",IF(EN24="Sin dato","Sin dato",1-EN24))</f>
        <v>Sin dato</v>
      </c>
      <c r="EQ24" s="19">
        <f>IF(ISBLANK(EM24),"Sin meta",IF(EL24="NA","NA",IF(EP24&lt;=0,$J24,IF(AND(EP24&lt;=EO24,EP24&gt;0),($J24*(1-(EP24/EO24))),0))))</f>
        <v>0</v>
      </c>
      <c r="ER24" s="19" t="str">
        <f>IF(DZ24="NA","No",IF(DZ24="Sin dato","No",IF(EE24=$J24,"V",IF(EE24=0,"R","A"))))</f>
        <v>No</v>
      </c>
      <c r="ES24" s="20" t="str">
        <f>IF(EL24="NA","No",IF(EL24="Sin dato","No",IF(EQ24=$J24,"V",IF(EQ24=0,"R","A"))))</f>
        <v>No</v>
      </c>
      <c r="ET24" s="18" t="str">
        <f>IF(ER24="No","No disponible",IF(ES24="No","No disponible",CONCATENATE(ER24,"-",ES24)))</f>
        <v>No disponible</v>
      </c>
      <c r="EU24" s="18" t="str">
        <f>IF(ET24="No disponible","No disponible",IF(ES24=ER24,"No varía",ET24))</f>
        <v>No disponible</v>
      </c>
      <c r="EV24" s="18" t="str">
        <f>IF(EU24="No disponible","No disponible",IF(EU24="No varía","No varía",IF(ES24="V","Mejora",IF(ES24="R","Empeora",IF(ER24="R","Mejora","Empeora")))))</f>
        <v>No disponible</v>
      </c>
      <c r="EW24" s="20"/>
      <c r="EX24" s="25" t="b">
        <f>IF(EL24="NA","NA",IF(EL24="ND","GC0",IF(EL24="Sin dato",IF(DZ24="NA","NA",IF(DZ24="ND","GC0",IF(DZ24="Sin dato",IF(DN24="NA","NA",IF(DN24="ND","GC0",IF(DN24="Sin dato",IF(DB24="NA","NA",IF(DB24="ND","GC0",IF(DB24="Sin dato",IF(CP24="NA","NA",IF(CP24="ND","GC0",IF(CP24="Sin dato",IF(CD24="NA","NA",IF(CD24="ND","GC0",IF(CD24="Sin dato",IF(BR24="NA","NA",IF(BR24="ND","GC0",IF(BR24="Sin dato",IF(BF24="NA","NA",IF(BF24="ND","GC0",IF(BF24="Sin dato",IF(AT24="NA","NA",IF(AT24="ND","GC0",IF(AT24="Sin dato",IF(AH24="NA","NA",IF(AH24="ND","GC0",IF(AH24="Sin dato",IF(V24="NA","No evaluable",IF(V24="Sin dato", IF(N24="Sin dato", IF(($B$58-$B$71)&gt;($I24),"GC0",  "No evaluable"))))))))))))))))))))))))))))))))))</f>
        <v>0</v>
      </c>
      <c r="EZ24" s="2">
        <f>IF(EX24="GC0",0,IF(EX24=FALSE,IF(EL24="Sin dato",IF(DZ24="Sin dato",IF(DN24="Sin dato",IF(DB24="Sin dato",IF(CP24="Sin dato",IF(CD24="Sin dato",IF(BR24="Sin dato",IF(BF24="Sin dato",IF(AT24="Sin dato",IF(AH24="Sin dato",IF(V24="Sin dato",IF(N24="Sin dato",0,S24),AA24),AM24),AY24),BK24),BW24),CI24),CU24),DG24),DS24),EE24),EQ24)))</f>
        <v>0</v>
      </c>
      <c r="FE24" s="24">
        <f>IF(EZ24=FALSE,0,IF(EZ24="GC0",0,EZ24))</f>
        <v>0</v>
      </c>
      <c r="FH24" s="23" t="b">
        <f>IF($J24&gt;0,FI24&lt;&gt;"NA")</f>
        <v>1</v>
      </c>
      <c r="FI24" s="38">
        <f>IF(EL24="Sin dato",IF(DZ24="Sin dato",IF(DN24="Sin dato",IF(DB24="Sin dato",IF(CP24="Sin dato",IF(CD24="Sin dato",IF(BR24="Sin dato",IF(BF24="Sin dato",IF(AT24="Sin dato",IF(AH24="Sin dato",IF(V24="Sin dato",IF(N24="Sin dato","Sin dato",N24),V24),AH24),AT24),BF24),BR24),CD24),CP24),DB24),DN24),DZ24),EL24)</f>
        <v>0.33260000000000001</v>
      </c>
      <c r="FJ24" s="18">
        <f>IF(FI24="NA",$K24,IF(FI24="Sin dato",$K24,IF(FK24="Diciembre",$EM24,IF(FK24="Noviembre",$EA24,IF(FK24="Octubre",$DO24,IF(FK24="Septiembre",$DC24,IF(FK24="Agosto",$CQ24,IF(FK24="Julio",$CE24,IF(FK24="Junio",$BS24,IF(FK24="Mayo",$BG24,IF(FK24="Abril",$AU24,IF(FK24="Marzo",$AI24,IF(FK24="Febrero",$W24,IF(FK24="Enero",$O24,$K24))))))))))))))</f>
        <v>0.02</v>
      </c>
      <c r="FK24" s="18" t="str">
        <f>IF(FI24="NA","NA",IF(EL24="Sin dato",IF(DZ24="Sin dato",IF(DN24="Sin dato",IF(DB24="Sin dato",IF(CP24="Sin dato",IF(CD24="Sin dato",IF(BR24="Sin dato",IF(BF24="Sin dato",IF(AT24="Sin dato",IF(AH24="Sin dato",IF(V24="Sin dato",IF(N24="Sin dato","Sin dato","Enero"),"Febrero"),"Marzo"),"Abril"),"Mayo"),"Junio"),"Julio"),"Agosto"),"Septiembre"),"Octubre"),"Noviembre"),"Diciembre"))</f>
        <v>Septiembre</v>
      </c>
      <c r="FL24" s="18">
        <f>IF(FI24="NA","NA",IF(FI24="ND",0,IF(OR(FI24="Sin dato",ISBLANK(FJ24)),"Sin dato",IF(FJ24=0,((FM24-FI24)/FM24)*(POWER(-1, $H24)),IF(FJ24&lt;0,1+(((FI24-FJ24)*(POWER(-1, $H24)))/FJ24),1-(((FI24-FJ24)*(POWER(-1, $H24)))/FJ24))))))</f>
        <v>-14.629999999999999</v>
      </c>
      <c r="FM24" s="20">
        <f>$EO24</f>
        <v>0.06</v>
      </c>
      <c r="FN24" s="18">
        <f>IF(FL24="NA","NA",IF(FL24="Sin dato","Sin dato",1-FL24))</f>
        <v>15.629999999999999</v>
      </c>
      <c r="FO24" s="19">
        <f>IF(ISBLANK(FJ24),"Sin meta",IF(FI24="NA","NA",IF(FN24&lt;=0,$J24,IF(AND(FN24&lt;=FM24,FN24&gt;0),($J24*(1-(FN24/FM24))),0))))</f>
        <v>0</v>
      </c>
      <c r="FP24" s="18"/>
    </row>
    <row r="25" spans="1:172" ht="45" customHeight="1" x14ac:dyDescent="0.25">
      <c r="A25" s="56"/>
      <c r="B25" s="41"/>
      <c r="C25" s="54" t="s">
        <v>94</v>
      </c>
      <c r="D25" s="33"/>
      <c r="E25" s="34" t="s">
        <v>93</v>
      </c>
      <c r="F25" s="33" t="s">
        <v>34</v>
      </c>
      <c r="G25" s="33" t="s">
        <v>30</v>
      </c>
      <c r="H25" s="32">
        <v>0</v>
      </c>
      <c r="I25" s="32">
        <v>20</v>
      </c>
      <c r="J25" s="31">
        <v>2</v>
      </c>
      <c r="K25" s="19">
        <v>98</v>
      </c>
      <c r="L25" s="28">
        <f>IF(N25&lt;&gt;"NA",IF(N25&lt;&gt;"Sin dato",1,0),0)</f>
        <v>1</v>
      </c>
      <c r="M25" s="28" t="b">
        <f>IF($J25&gt;0,N25&lt;&gt;"NA")</f>
        <v>1</v>
      </c>
      <c r="N25" s="29">
        <v>134</v>
      </c>
      <c r="O25" s="19">
        <f>$K25</f>
        <v>98</v>
      </c>
      <c r="P25" s="18">
        <f>IF(N25="NA","NA",IF(N25="ND",0,IF(OR(N25="Sin dato",ISBLANK(O25)),"Sin dato",IF(O25=0,((Q25-N25)/Q25)*(POWER(-1, H25)),IF(O25&lt;0,1+(((N25-O25)*(POWER(-1, H25)))/O25),1-(((N25-O25)*(POWER(-1, H25)))/O25))))))</f>
        <v>0.63265306122448983</v>
      </c>
      <c r="Q25" s="20">
        <v>0.06</v>
      </c>
      <c r="R25" s="18">
        <f>IF(P25="NA","NA",IF(P25="Sin dato","Sin dato",1-P25))</f>
        <v>0.36734693877551017</v>
      </c>
      <c r="S25" s="19">
        <f>IF(ISBLANK(O25),"Sin meta",IF(N25="NA","NA",IF(R25&lt;=0,J25,IF(AND(R25&lt;=Q25,R25&gt;0),(J25*(1-(R25/Q25))),0))))</f>
        <v>0</v>
      </c>
      <c r="T25" s="20" t="str">
        <f>IF(N25="NA","No",IF(N25="Sin dato","No",IF(S25=$J25,"V",IF(S25=0,"R","A"))))</f>
        <v>R</v>
      </c>
      <c r="U25" s="28" t="b">
        <f>IF($J25&gt;0,V25&lt;&gt;"NA")</f>
        <v>1</v>
      </c>
      <c r="V25" s="29">
        <v>130</v>
      </c>
      <c r="W25" s="19">
        <f>$K25</f>
        <v>98</v>
      </c>
      <c r="X25" s="18">
        <f>IF(V25="NA","NA",IF(V25="ND",0,IF(OR(V25="Sin dato",ISBLANK(W25)),"Sin dato",IF(W25=0,((Y25-V25)/Y25)*(POWER(-1,$H25)),IF(W25&lt;0,1+(((V25-W25)*(POWER(-1,$H25)))/W25),1-(((V25-W25)*(POWER(-1,$H25)))/W25))))))</f>
        <v>0.67346938775510212</v>
      </c>
      <c r="Y25" s="20">
        <v>0.06</v>
      </c>
      <c r="Z25" s="18">
        <f>IF(X25="NA","NA",IF(X25="Sin dato","Sin dato",1-X25))</f>
        <v>0.32653061224489788</v>
      </c>
      <c r="AA25" s="19">
        <f>IF(ISBLANK(W25),"Sin meta",IF(V25="NA","NA",IF(Z25&lt;=0,$J25,IF(AND(Z25&lt;=Y25,Z25&gt;0),($J25*(1-(Z25/Y25))),0))))</f>
        <v>0</v>
      </c>
      <c r="AB25" s="19" t="str">
        <f>IF(N25="NA","No",IF(N25="Sin dato","No",IF(S25=$J25,"V",IF(S25=0,"R","A"))))</f>
        <v>R</v>
      </c>
      <c r="AC25" s="20" t="str">
        <f>IF(V25="NA","No",IF(V25="Sin dato","No",IF(AA25=$J25,"V",IF(AA25=0,"R","A"))))</f>
        <v>R</v>
      </c>
      <c r="AD25" s="18" t="str">
        <f>IF(AB25="No","No disponible",IF(AC25="No","No disponible",CONCATENATE(AB25,"-",AC25)))</f>
        <v>R-R</v>
      </c>
      <c r="AE25" s="18" t="str">
        <f>IF(AD25="No disponible","No disponible",IF(AC25=AB25,"No varía",AD25))</f>
        <v>No varía</v>
      </c>
      <c r="AF25" s="18" t="str">
        <f>IF(AE25="No disponible","No disponible",IF(AE25="No varía","No varía",IF(AC25="V","Mejora",IF(AC25="R","Empeora",IF(AB25="R","Mejora","Empeora")))))</f>
        <v>No varía</v>
      </c>
      <c r="AG25" s="28" t="b">
        <f>IF($J25&gt;0,AH25&lt;&gt;"NA")</f>
        <v>1</v>
      </c>
      <c r="AH25" s="29">
        <v>137</v>
      </c>
      <c r="AI25" s="19">
        <f>$K25</f>
        <v>98</v>
      </c>
      <c r="AJ25" s="18">
        <f>IF(AH25="NA","NA",IF(AH25="ND",0,IF(OR(AH25="Sin dato",ISBLANK(AI25)),"Sin dato",IF(AI25=0,((AK25-AH25)/AK25)*(POWER(-1,$H25)),IF(AI25&lt;0,1+(((AH25-AI25)*(POWER(-1,$H25)))/AI25),1-(((AH25-AI25)*(POWER(-1,$H25)))/AI25))))))</f>
        <v>0.60204081632653061</v>
      </c>
      <c r="AK25" s="20">
        <v>0.06</v>
      </c>
      <c r="AL25" s="18">
        <f>IF(AJ25="NA","NA",IF(AJ25="Sin dato","Sin dato",1-AJ25))</f>
        <v>0.39795918367346939</v>
      </c>
      <c r="AM25" s="19">
        <f>IF(ISBLANK(AI25),"Sin meta",IF(AH25="NA","NA",IF(AL25&lt;=0,$J25,IF(AND(AL25&lt;=AK25,AL25&gt;0),($J25*(1-(AL25/AK25))),0))))</f>
        <v>0</v>
      </c>
      <c r="AN25" s="19" t="str">
        <f>IF(V25="NA","No",IF(V25="Sin dato","No",IF(AA25=$J25,"V",IF(AA25=0,"R","A"))))</f>
        <v>R</v>
      </c>
      <c r="AO25" s="20" t="str">
        <f>IF(AH25="NA","No",IF(AH25="Sin dato","No",IF(AM25=$J25,"V",IF(AM25=0,"R","A"))))</f>
        <v>R</v>
      </c>
      <c r="AP25" s="18" t="str">
        <f>IF(AN25="No","No disponible",IF(AO25="No","No disponible",CONCATENATE(AN25,"-",AO25)))</f>
        <v>R-R</v>
      </c>
      <c r="AQ25" s="18" t="str">
        <f>IF(AP25="No disponible","No disponible",IF(AO25=AN25,"No varía",AP25))</f>
        <v>No varía</v>
      </c>
      <c r="AR25" s="18" t="str">
        <f>IF(AQ25="No disponible","No disponible",IF(AQ25="No varía","No varía",IF(AO25="V","Mejora",IF(AO25="R","Empeora",IF(AN25="R","Mejora","Empeora")))))</f>
        <v>No varía</v>
      </c>
      <c r="AS25" s="28" t="b">
        <f>IF($J25&gt;0,AT25&lt;&gt;"NA")</f>
        <v>1</v>
      </c>
      <c r="AT25" s="29">
        <v>141</v>
      </c>
      <c r="AU25" s="19">
        <f>$K25</f>
        <v>98</v>
      </c>
      <c r="AV25" s="18">
        <f>IF(AT25="NA","NA",IF(AT25="ND",0,IF(OR(AT25="Sin dato",ISBLANK(AU25)),"Sin dato",IF(AU25=0,((AW25-AT25)/AW25)*(POWER(-1,$H25)),IF(AU25&lt;0,1+(((AT25-AU25)*(POWER(-1,$H25)))/AU25),1-(((AT25-AU25)*(POWER(-1,$H25)))/AU25))))))</f>
        <v>0.56122448979591844</v>
      </c>
      <c r="AW25" s="20">
        <v>0.06</v>
      </c>
      <c r="AX25" s="18">
        <f>IF(AV25="NA","NA",IF(AV25="Sin dato","Sin dato",1-AV25))</f>
        <v>0.43877551020408156</v>
      </c>
      <c r="AY25" s="19">
        <f>IF(ISBLANK(AU25),"Sin meta",IF(AT25="NA","NA",IF(AX25&lt;=0,$J25,IF(AND(AX25&lt;=AW25,AX25&gt;0),($J25*(1-(AX25/AW25))),0))))</f>
        <v>0</v>
      </c>
      <c r="AZ25" s="19" t="str">
        <f>IF(AH25="NA","No",IF(AH25="Sin dato","No",IF(AM25=$J25,"V",IF(AM25=0,"R","A"))))</f>
        <v>R</v>
      </c>
      <c r="BA25" s="20" t="str">
        <f>IF(AT25="NA","No",IF(AT25="Sin dato","No",IF(AY25=$J25,"V",IF(AY25=0,"R","A"))))</f>
        <v>R</v>
      </c>
      <c r="BB25" s="18" t="str">
        <f>IF(AZ25="No","No disponible",IF(BA25="No","No disponible",CONCATENATE(AZ25,"-",BA25)))</f>
        <v>R-R</v>
      </c>
      <c r="BC25" s="18" t="str">
        <f>IF(BB25="No disponible","No disponible",IF(BA25=AZ25,"No varía",BB25))</f>
        <v>No varía</v>
      </c>
      <c r="BD25" s="18" t="str">
        <f>IF(BC25="No disponible","No disponible",IF(BC25="No varía","No varía",IF(BA25="V","Mejora",IF(BA25="R","Empeora",IF(AZ25="R","Mejora","Empeora")))))</f>
        <v>No varía</v>
      </c>
      <c r="BE25" s="28" t="b">
        <f>IF($J25&gt;0,BF25&lt;&gt;"NA")</f>
        <v>1</v>
      </c>
      <c r="BF25" s="29">
        <v>140</v>
      </c>
      <c r="BG25" s="19">
        <f>$K25</f>
        <v>98</v>
      </c>
      <c r="BH25" s="18">
        <f>IF(BF25="NA","NA",IF(BF25="ND",0,IF(OR(BF25="Sin dato",ISBLANK(BG25)),"Sin dato",IF(BG25=0,((BI25-BF25)/BI25)*(POWER(-1,$H25)),IF(BG25&lt;0,1+(((BF25-BG25)*(POWER(-1,$H25)))/BG25),1-(((BF25-BG25)*(POWER(-1,$H25)))/BG25))))))</f>
        <v>0.5714285714285714</v>
      </c>
      <c r="BI25" s="20">
        <v>0.06</v>
      </c>
      <c r="BJ25" s="18">
        <f>IF(BH25="NA","NA",IF(BH25="Sin dato","Sin dato",1-BH25))</f>
        <v>0.4285714285714286</v>
      </c>
      <c r="BK25" s="19">
        <f>IF(ISBLANK(BG25),"Sin meta",IF(BF25="NA","NA",IF(BJ25&lt;=0,$J25,IF(AND(BJ25&lt;=BI25,BJ25&gt;0),($J25*(1-(BJ25/BI25))),0))))</f>
        <v>0</v>
      </c>
      <c r="BL25" s="19" t="str">
        <f>IF(AT25="NA","No",IF(AT25="Sin dato","No",IF(AY25=$J25,"V",IF(AY25=0,"R","A"))))</f>
        <v>R</v>
      </c>
      <c r="BM25" s="20" t="str">
        <f>IF(BF25="NA","No",IF(BF25="Sin dato","No",IF(BK25=$J25,"V",IF(BK25=0,"R","A"))))</f>
        <v>R</v>
      </c>
      <c r="BN25" s="18" t="str">
        <f>IF(BL25="No","No disponible",IF(BM25="No","No disponible",CONCATENATE(BL25,"-",BM25)))</f>
        <v>R-R</v>
      </c>
      <c r="BO25" s="18" t="str">
        <f>IF(BN25="No disponible","No disponible",IF(BM25=BL25,"No varía",BN25))</f>
        <v>No varía</v>
      </c>
      <c r="BP25" s="18" t="str">
        <f>IF(BO25="No disponible","No disponible",IF(BO25="No varía","No varía",IF(BM25="V","Mejora",IF(BM25="R","Empeora",IF(BL25="R","Mejora","Empeora")))))</f>
        <v>No varía</v>
      </c>
      <c r="BQ25" s="28" t="b">
        <f>IF($J25&gt;0,BR25&lt;&gt;"NA")</f>
        <v>1</v>
      </c>
      <c r="BR25" s="29">
        <v>137</v>
      </c>
      <c r="BS25" s="19">
        <f>$K25</f>
        <v>98</v>
      </c>
      <c r="BT25" s="18">
        <f>IF(BR25="NA","NA",IF(BR25="ND",0,IF(OR(BR25="Sin dato",ISBLANK(BS25)),"Sin dato",IF(BS25=0,((BU25-BR25)/BU25)*(POWER(-1,$H25)),IF(BS25&lt;0,1+(((BR25-BS25)*(POWER(-1,$H25)))/BS25),1-(((BR25-BS25)*(POWER(-1,$H25)))/BS25))))))</f>
        <v>0.60204081632653061</v>
      </c>
      <c r="BU25" s="20">
        <v>0.06</v>
      </c>
      <c r="BV25" s="18">
        <f>IF(BT25="NA","NA",IF(BT25="Sin dato","Sin dato",1-BT25))</f>
        <v>0.39795918367346939</v>
      </c>
      <c r="BW25" s="19">
        <f>IF(ISBLANK(BS25),"Sin meta",IF(BR25="NA","NA",IF(BV25&lt;=0,$J25,IF(AND(BV25&lt;=BU25,BV25&gt;0),($J25*(1-(BV25/BU25))),0))))</f>
        <v>0</v>
      </c>
      <c r="BX25" s="19" t="str">
        <f>IF(BF25="NA","No",IF(BF25="Sin dato","No",IF(BK25=$J25,"V",IF(BK25=0,"R","A"))))</f>
        <v>R</v>
      </c>
      <c r="BY25" s="20" t="str">
        <f>IF(BR25="NA","No",IF(BR25="Sin dato","No",IF(BW25=$J25,"V",IF(BW25=0,"R","A"))))</f>
        <v>R</v>
      </c>
      <c r="BZ25" s="18" t="str">
        <f>IF(BX25="No","No disponible",IF(BY25="No","No disponible",CONCATENATE(BX25,"-",BY25)))</f>
        <v>R-R</v>
      </c>
      <c r="CA25" s="18" t="str">
        <f>IF(BZ25="No disponible","No disponible",IF(BY25=BX25,"No varía",BZ25))</f>
        <v>No varía</v>
      </c>
      <c r="CB25" s="18" t="str">
        <f>IF(CA25="No disponible","No disponible",IF(CA25="No varía","No varía",IF(BY25="V","Mejora",IF(BY25="R","Empeora",IF(BX25="R","Mejora","Empeora")))))</f>
        <v>No varía</v>
      </c>
      <c r="CC25" s="28" t="b">
        <f>IF($J25&gt;0,CD25&lt;&gt;"NA")</f>
        <v>1</v>
      </c>
      <c r="CD25" s="29">
        <v>143</v>
      </c>
      <c r="CE25" s="19">
        <f>$K25</f>
        <v>98</v>
      </c>
      <c r="CF25" s="18">
        <f>IF(CD25="NA","NA",IF(CD25="ND",0,IF(OR(CD25="Sin dato",ISBLANK(CE25)),"Sin dato",IF(CE25=0,((CG25-CD25)/CG25)*(POWER(-1,$H25)),IF(CE25&lt;0,1+(((CD25-CE25)*(POWER(-1,$H25)))/CE25),1-(((CD25-CE25)*(POWER(-1,$H25)))/CE25))))))</f>
        <v>0.54081632653061229</v>
      </c>
      <c r="CG25" s="20">
        <v>0.06</v>
      </c>
      <c r="CH25" s="18">
        <f>IF(CF25="NA","NA",IF(CF25="Sin dato","Sin dato",1-CF25))</f>
        <v>0.45918367346938771</v>
      </c>
      <c r="CI25" s="19">
        <f>IF(ISBLANK(CE25),"Sin meta",IF(CD25="NA","NA",IF(CH25&lt;=0,$J25,IF(AND(CH25&lt;=CG25,CH25&gt;0),($J25*(1-(CH25/CG25))),0))))</f>
        <v>0</v>
      </c>
      <c r="CJ25" s="19" t="str">
        <f>IF(BR25="NA","No",IF(BR25="Sin dato","No",IF(BW25=$J25,"V",IF(BW25=0,"R","A"))))</f>
        <v>R</v>
      </c>
      <c r="CK25" s="20" t="str">
        <f>IF(CD25="NA","No",IF(CD25="Sin dato","No",IF(CI25=$J25,"V",IF(CI25=0,"R","A"))))</f>
        <v>R</v>
      </c>
      <c r="CL25" s="18" t="str">
        <f>IF(CJ25="No","No disponible",IF(CK25="No","No disponible",CONCATENATE(CJ25,"-",CK25)))</f>
        <v>R-R</v>
      </c>
      <c r="CM25" s="18" t="str">
        <f>IF(CL25="No disponible","No disponible",IF(CK25=CJ25,"No varía",CL25))</f>
        <v>No varía</v>
      </c>
      <c r="CN25" s="18" t="str">
        <f>IF(CM25="No disponible","No disponible",IF(CM25="No varía","No varía",IF(CK25="V","Mejora",IF(CK25="R","Empeora",IF(CJ25="R","Mejora","Empeora")))))</f>
        <v>No varía</v>
      </c>
      <c r="CO25" s="28" t="b">
        <f>IF($J25&gt;0,CP25&lt;&gt;"NA")</f>
        <v>1</v>
      </c>
      <c r="CP25" s="29">
        <v>158</v>
      </c>
      <c r="CQ25" s="19">
        <f>$K25</f>
        <v>98</v>
      </c>
      <c r="CR25" s="18">
        <f>IF(CP25="NA","NA",IF(CP25="ND",0,IF(OR(CP25="Sin dato",ISBLANK(CQ25)),"Sin dato",IF(CQ25=0,((CS25-CP25)/CS25)*(POWER(-1,$H25)),IF(CQ25&lt;0,1+(((CP25-CQ25)*(POWER(-1,$H25)))/CQ25),1-(((CP25-CQ25)*(POWER(-1,$H25)))/CQ25))))))</f>
        <v>0.38775510204081631</v>
      </c>
      <c r="CS25" s="20">
        <v>0.06</v>
      </c>
      <c r="CT25" s="18">
        <f>IF(CR25="NA","NA",IF(CR25="Sin dato","Sin dato",1-CR25))</f>
        <v>0.61224489795918369</v>
      </c>
      <c r="CU25" s="19">
        <f>IF(ISBLANK(CQ25),"Sin meta",IF(CP25="NA","NA",IF(CT25&lt;=0,$J25,IF(AND(CT25&lt;=CS25,CT25&gt;0),($J25*(1-(CT25/CS25))),0))))</f>
        <v>0</v>
      </c>
      <c r="CV25" s="19" t="str">
        <f>IF(CD25="NA","No",IF(CD25="Sin dato","No",IF(CI25=$J25,"V",IF(CI25=0,"R","A"))))</f>
        <v>R</v>
      </c>
      <c r="CW25" s="20" t="str">
        <f>IF(CP25="NA","No",IF(CP25="Sin dato","No",IF(CU25=$J25,"V",IF(CU25=0,"R","A"))))</f>
        <v>R</v>
      </c>
      <c r="CX25" s="18" t="str">
        <f>IF(CV25="No","No disponible",IF(CW25="No","No disponible",CONCATENATE(CV25,"-",CW25)))</f>
        <v>R-R</v>
      </c>
      <c r="CY25" s="18" t="str">
        <f>IF(CX25="No disponible","No disponible",IF(CW25=CV25,"No varía",CX25))</f>
        <v>No varía</v>
      </c>
      <c r="CZ25" s="18" t="str">
        <f>IF(CY25="No disponible","No disponible",IF(CY25="No varía","No varía",IF(CW25="V","Mejora",IF(CW25="R","Empeora",IF(CV25="R","Mejora","Empeora")))))</f>
        <v>No varía</v>
      </c>
      <c r="DA25" s="28" t="b">
        <f>IF($J25&gt;0,DB25&lt;&gt;"NA")</f>
        <v>1</v>
      </c>
      <c r="DB25" s="29">
        <v>156</v>
      </c>
      <c r="DC25" s="19">
        <f>$K25</f>
        <v>98</v>
      </c>
      <c r="DD25" s="18">
        <f>IF(DB25="NA","NA",IF(DB25="ND",0,IF(OR(DB25="Sin dato",ISBLANK(DC25)),"Sin dato",IF(DC25=0,((DE25-DB25)/DE25)*(POWER(-1,$H25)),IF(DC25&lt;0,1+(((DB25-DC25)*(POWER(-1,$H25)))/DC25),1-(((DB25-DC25)*(POWER(-1,$H25)))/DC25))))))</f>
        <v>0.40816326530612246</v>
      </c>
      <c r="DE25" s="20">
        <v>0.06</v>
      </c>
      <c r="DF25" s="18">
        <f>IF(DD25="NA","NA",IF(DD25="Sin dato","Sin dato",1-DD25))</f>
        <v>0.59183673469387754</v>
      </c>
      <c r="DG25" s="19">
        <f>IF(ISBLANK(DC25),"Sin meta",IF(DB25="NA","NA",IF(DF25&lt;=0,$J25,IF(AND(DF25&lt;=DE25,DF25&gt;0),($J25*(1-(DF25/DE25))),0))))</f>
        <v>0</v>
      </c>
      <c r="DH25" s="19" t="str">
        <f>IF(CP25="NA","No",IF(CP25="Sin dato","No",IF(CU25=$J25,"V",IF(CU25=0,"R","A"))))</f>
        <v>R</v>
      </c>
      <c r="DI25" s="20" t="str">
        <f>IF(DB25="NA","No",IF(DB25="Sin dato","No",IF(DG25=$J25,"V",IF(DG25=0,"R","A"))))</f>
        <v>R</v>
      </c>
      <c r="DJ25" s="18" t="str">
        <f>IF(DH25="No","No disponible",IF(DI25="No","No disponible",CONCATENATE(DH25,"-",DI25)))</f>
        <v>R-R</v>
      </c>
      <c r="DK25" s="18" t="str">
        <f>IF(DJ25="No disponible","No disponible",IF(DI25=DH25,"No varía",DJ25))</f>
        <v>No varía</v>
      </c>
      <c r="DL25" s="18" t="str">
        <f>IF(DK25="No disponible","No disponible",IF(DK25="No varía","No varía",IF(DI25="V","Mejora",IF(DI25="R","Empeora",IF(DH25="R","Mejora","Empeora")))))</f>
        <v>No varía</v>
      </c>
      <c r="DM25" s="28" t="b">
        <f>IF($J25&gt;0,DN25&lt;&gt;"NA")</f>
        <v>1</v>
      </c>
      <c r="DN25" s="27" t="s">
        <v>28</v>
      </c>
      <c r="DO25" s="19">
        <f>$K25</f>
        <v>98</v>
      </c>
      <c r="DP25" s="18" t="str">
        <f>IF(DN25="NA","NA",IF(DN25="ND",0,IF(OR(DN25="Sin dato",ISBLANK(DO25)),"Sin dato",IF(DO25=0,((DQ25-DN25)/DQ25)*(POWER(-1,$H25)),IF(DO25&lt;0,1+(((DN25-DO25)*(POWER(-1,$H25)))/DO25),1-(((DN25-DO25)*(POWER(-1,$H25)))/DO25))))))</f>
        <v>Sin dato</v>
      </c>
      <c r="DQ25" s="20">
        <v>0.06</v>
      </c>
      <c r="DR25" s="18" t="str">
        <f>IF(DP25="NA","NA",IF(DP25="Sin dato","Sin dato",1-DP25))</f>
        <v>Sin dato</v>
      </c>
      <c r="DS25" s="19">
        <f>IF(ISBLANK(DO25),"Sin meta",IF(DN25="NA","NA",IF(DR25&lt;=0,$J25,IF(AND(DR25&lt;=DQ25,DR25&gt;0),($J25*(1-(DR25/DQ25))),0))))</f>
        <v>0</v>
      </c>
      <c r="DT25" s="19" t="str">
        <f>IF(DB25="NA","No",IF(DB25="Sin dato","No",IF(DG25=$J25,"V",IF(DG25=0,"R","A"))))</f>
        <v>R</v>
      </c>
      <c r="DU25" s="20" t="str">
        <f>IF(DN25="NA","No",IF(DN25="Sin dato","No",IF(DS25=$J25,"V",IF(DS25=0,"R","A"))))</f>
        <v>No</v>
      </c>
      <c r="DV25" s="18" t="str">
        <f>IF(DT25="No","No disponible",IF(DU25="No","No disponible",CONCATENATE(DT25,"-",DU25)))</f>
        <v>No disponible</v>
      </c>
      <c r="DW25" s="18" t="str">
        <f>IF(DV25="No disponible","No disponible",IF(DU25=DT25,"No varía",DV25))</f>
        <v>No disponible</v>
      </c>
      <c r="DX25" s="18" t="str">
        <f>IF(DW25="No disponible","No disponible",IF(DW25="No varía","No varía",IF(DU25="V","Mejora",IF(DU25="R","Empeora",IF(DT25="R","Mejora","Empeora")))))</f>
        <v>No disponible</v>
      </c>
      <c r="DY25" s="28" t="b">
        <f>IF($J25&gt;0,DZ25&lt;&gt;"NA")</f>
        <v>1</v>
      </c>
      <c r="DZ25" s="27" t="s">
        <v>28</v>
      </c>
      <c r="EA25" s="19">
        <f>$K25</f>
        <v>98</v>
      </c>
      <c r="EB25" s="18" t="str">
        <f>IF(DZ25="NA","NA",IF(DZ25="ND",0,IF(OR(DZ25="Sin dato",ISBLANK(EA25)),"Sin dato",IF(EA25=0,((EC25-DZ25)/EC25)*(POWER(-1,$H25)),IF(EA25&lt;0,1+(((DZ25-EA25)*(POWER(-1,$H25)))/EA25),1-(((DZ25-EA25)*(POWER(-1,$H25)))/EA25))))))</f>
        <v>Sin dato</v>
      </c>
      <c r="EC25" s="20">
        <v>0.06</v>
      </c>
      <c r="ED25" s="18" t="str">
        <f>IF(EB25="NA","NA",IF(EB25="Sin dato","Sin dato",1-EB25))</f>
        <v>Sin dato</v>
      </c>
      <c r="EE25" s="19">
        <f>IF(ISBLANK(EA25),"Sin meta",IF(DZ25="NA","NA",IF(ED25&lt;=0,$J25,IF(AND(ED25&lt;=EC25,ED25&gt;0),($J25*(1-(ED25/EC25))),0))))</f>
        <v>0</v>
      </c>
      <c r="EF25" s="19" t="str">
        <f>IF(DN25="NA","No",IF(DN25="Sin dato","No",IF(DS25=$J25,"V",IF(DS25=0,"R","A"))))</f>
        <v>No</v>
      </c>
      <c r="EG25" s="20" t="str">
        <f>IF(DZ25="NA","No",IF(DZ25="Sin dato","No",IF(EE25=$J25,"V",IF(EE25=0,"R","A"))))</f>
        <v>No</v>
      </c>
      <c r="EH25" s="18" t="str">
        <f>IF(EF25="No","No disponible",IF(EG25="No","No disponible",CONCATENATE(EF25,"-",EG25)))</f>
        <v>No disponible</v>
      </c>
      <c r="EI25" s="18" t="str">
        <f>IF(EH25="No disponible","No disponible",IF(EG25=EF25,"No varía",EH25))</f>
        <v>No disponible</v>
      </c>
      <c r="EJ25" s="18" t="str">
        <f>IF(EI25="No disponible","No disponible",IF(EI25="No varía","No varía",IF(EG25="V","Mejora",IF(EG25="R","Empeora",IF(EF25="R","Mejora","Empeora")))))</f>
        <v>No disponible</v>
      </c>
      <c r="EK25" s="28" t="b">
        <f>IF($J25&gt;0,EL25&lt;&gt;"NA")</f>
        <v>1</v>
      </c>
      <c r="EL25" s="27" t="s">
        <v>28</v>
      </c>
      <c r="EM25" s="19">
        <f>$K25</f>
        <v>98</v>
      </c>
      <c r="EN25" s="18" t="str">
        <f>IF(EL25="NA","NA",IF(EL25="ND",0,IF(OR(EL25="Sin dato",ISBLANK(EM25)),"Sin dato",IF(EM25=0,((EO25-EL25)/EO25)*(POWER(-1,$H25)),IF(EM25&lt;0,1+(((EL25-EM25)*(POWER(-1,$H25)))/EM25),1-(((EL25-EM25)*(POWER(-1,$H25)))/EM25))))))</f>
        <v>Sin dato</v>
      </c>
      <c r="EO25" s="20">
        <v>0.06</v>
      </c>
      <c r="EP25" s="18" t="str">
        <f>IF(EN25="NA","NA",IF(EN25="Sin dato","Sin dato",1-EN25))</f>
        <v>Sin dato</v>
      </c>
      <c r="EQ25" s="19">
        <f>IF(ISBLANK(EM25),"Sin meta",IF(EL25="NA","NA",IF(EP25&lt;=0,$J25,IF(AND(EP25&lt;=EO25,EP25&gt;0),($J25*(1-(EP25/EO25))),0))))</f>
        <v>0</v>
      </c>
      <c r="ER25" s="19" t="str">
        <f>IF(DZ25="NA","No",IF(DZ25="Sin dato","No",IF(EE25=$J25,"V",IF(EE25=0,"R","A"))))</f>
        <v>No</v>
      </c>
      <c r="ES25" s="20" t="str">
        <f>IF(EL25="NA","No",IF(EL25="Sin dato","No",IF(EQ25=$J25,"V",IF(EQ25=0,"R","A"))))</f>
        <v>No</v>
      </c>
      <c r="ET25" s="18" t="str">
        <f>IF(ER25="No","No disponible",IF(ES25="No","No disponible",CONCATENATE(ER25,"-",ES25)))</f>
        <v>No disponible</v>
      </c>
      <c r="EU25" s="18" t="str">
        <f>IF(ET25="No disponible","No disponible",IF(ES25=ER25,"No varía",ET25))</f>
        <v>No disponible</v>
      </c>
      <c r="EV25" s="18" t="str">
        <f>IF(EU25="No disponible","No disponible",IF(EU25="No varía","No varía",IF(ES25="V","Mejora",IF(ES25="R","Empeora",IF(ER25="R","Mejora","Empeora")))))</f>
        <v>No disponible</v>
      </c>
      <c r="EW25" s="24"/>
      <c r="EX25" s="25" t="b">
        <f>IF(EL25="NA","NA",IF(EL25="ND","GC0",IF(EL25="Sin dato",IF(DZ25="NA","NA",IF(DZ25="ND","GC0",IF(DZ25="Sin dato",IF(DN25="NA","NA",IF(DN25="ND","GC0",IF(DN25="Sin dato",IF(DB25="NA","NA",IF(DB25="ND","GC0",IF(DB25="Sin dato",IF(CP25="NA","NA",IF(CP25="ND","GC0",IF(CP25="Sin dato",IF(CD25="NA","NA",IF(CD25="ND","GC0",IF(CD25="Sin dato",IF(BR25="NA","NA",IF(BR25="ND","GC0",IF(BR25="Sin dato",IF(BF25="NA","NA",IF(BF25="ND","GC0",IF(BF25="Sin dato",IF(AT25="NA","NA",IF(AT25="ND","GC0",IF(AT25="Sin dato",IF(AH25="NA","NA",IF(AH25="ND","GC0",IF(AH25="Sin dato",IF(V25="NA","No evaluable",IF(V25="Sin dato", IF(N25="Sin dato", IF(($B$58-$B$71)&gt;($I25),"GC0",  "No evaluable"))))))))))))))))))))))))))))))))))</f>
        <v>0</v>
      </c>
      <c r="EZ25" s="2">
        <f>IF(EX25="GC0",0,IF(EX25=FALSE,IF(EL25="Sin dato",IF(DZ25="Sin dato",IF(DN25="Sin dato",IF(DB25="Sin dato",IF(CP25="Sin dato",IF(CD25="Sin dato",IF(BR25="Sin dato",IF(BF25="Sin dato",IF(AT25="Sin dato",IF(AH25="Sin dato",IF(V25="Sin dato",IF(N25="Sin dato",0,S25),AA25),AM25),AY25),BK25),BW25),CI25),CU25),DG25),DS25),EE25),EQ25)))</f>
        <v>0</v>
      </c>
      <c r="FE25" s="24">
        <f>IF(EZ25=FALSE,0,IF(EZ25="GC0",0,EZ25))</f>
        <v>0</v>
      </c>
      <c r="FH25" s="23" t="b">
        <f>IF($J25&gt;0,FI25&lt;&gt;"NA")</f>
        <v>1</v>
      </c>
      <c r="FI25" s="59">
        <f>IF(EL25="Sin dato",IF(DZ25="Sin dato",IF(DN25="Sin dato",IF(DB25="Sin dato",IF(CP25="Sin dato",IF(CD25="Sin dato",IF(BR25="Sin dato",IF(BF25="Sin dato",IF(AT25="Sin dato",IF(AH25="Sin dato",IF(V25="Sin dato",IF(N25="Sin dato","Sin dato",N25),V25),AH25),AT25),BF25),BR25),CD25),CP25),DB25),DN25),DZ25),EL25)</f>
        <v>156</v>
      </c>
      <c r="FJ25" s="19">
        <f>IF(FI25="NA",$K25,IF(FI25="Sin dato",$K25,IF(FK25="Diciembre",$EM25,IF(FK25="Noviembre",$EA25,IF(FK25="Octubre",$DO25,IF(FK25="Septiembre",$DC25,IF(FK25="Agosto",$CQ25,IF(FK25="Julio",$CE25,IF(FK25="Junio",$BS25,IF(FK25="Mayo",$BG25,IF(FK25="Abril",$AU25,IF(FK25="Marzo",$AI25,IF(FK25="Febrero",$W25,IF(FK25="Enero",$O25,$K25))))))))))))))</f>
        <v>98</v>
      </c>
      <c r="FK25" s="18" t="str">
        <f>IF(FI25="NA","NA",IF(EL25="Sin dato",IF(DZ25="Sin dato",IF(DN25="Sin dato",IF(DB25="Sin dato",IF(CP25="Sin dato",IF(CD25="Sin dato",IF(BR25="Sin dato",IF(BF25="Sin dato",IF(AT25="Sin dato",IF(AH25="Sin dato",IF(V25="Sin dato",IF(N25="Sin dato","Sin dato","Enero"),"Febrero"),"Marzo"),"Abril"),"Mayo"),"Junio"),"Julio"),"Agosto"),"Septiembre"),"Octubre"),"Noviembre"),"Diciembre"))</f>
        <v>Septiembre</v>
      </c>
      <c r="FL25" s="18">
        <f>IF(FI25="NA","NA",IF(FI25="ND",0,IF(OR(FI25="Sin dato",ISBLANK(FJ25)),"Sin dato",IF(FJ25=0,((FM25-FI25)/FM25)*(POWER(-1, $H25)),IF(FJ25&lt;0,1+(((FI25-FJ25)*(POWER(-1, $H25)))/FJ25),1-(((FI25-FJ25)*(POWER(-1, $H25)))/FJ25))))))</f>
        <v>0.40816326530612246</v>
      </c>
      <c r="FM25" s="20">
        <f>$EO25</f>
        <v>0.06</v>
      </c>
      <c r="FN25" s="18">
        <f>IF(FL25="NA","NA",IF(FL25="Sin dato","Sin dato",1-FL25))</f>
        <v>0.59183673469387754</v>
      </c>
      <c r="FO25" s="19">
        <f>IF(ISBLANK(FJ25),"Sin meta",IF(FI25="NA","NA",IF(FN25&lt;=0,$J25,IF(AND(FN25&lt;=FM25,FN25&gt;0),($J25*(1-(FN25/FM25))),0))))</f>
        <v>0</v>
      </c>
      <c r="FP25" s="18"/>
    </row>
    <row r="26" spans="1:172" ht="52.5" customHeight="1" x14ac:dyDescent="0.25">
      <c r="A26" s="56"/>
      <c r="B26" s="62" t="s">
        <v>92</v>
      </c>
      <c r="C26" s="40" t="s">
        <v>91</v>
      </c>
      <c r="D26" s="33"/>
      <c r="E26" s="34" t="s">
        <v>90</v>
      </c>
      <c r="F26" s="33" t="s">
        <v>34</v>
      </c>
      <c r="G26" s="33" t="s">
        <v>30</v>
      </c>
      <c r="H26" s="32">
        <v>0</v>
      </c>
      <c r="I26" s="32">
        <v>90</v>
      </c>
      <c r="J26" s="31">
        <v>2</v>
      </c>
      <c r="K26" s="19">
        <v>8</v>
      </c>
      <c r="L26" s="28">
        <f>IF(N26&lt;&gt;"NA",IF(N26&lt;&gt;"Sin dato",1,0),0)</f>
        <v>0</v>
      </c>
      <c r="M26" s="28" t="b">
        <f>IF($J26&gt;0,N26&lt;&gt;"NA")</f>
        <v>1</v>
      </c>
      <c r="N26" s="29" t="s">
        <v>28</v>
      </c>
      <c r="O26" s="19">
        <f>$K26</f>
        <v>8</v>
      </c>
      <c r="P26" s="18" t="str">
        <f>IF(N26="NA","NA",IF(N26="ND",0,IF(OR(N26="Sin dato",ISBLANK(O26)),"Sin dato",IF(O26=0,((Q26-N26)/Q26)*(POWER(-1, H26)),IF(O26&lt;0,1+(((N26-O26)*(POWER(-1, H26)))/O26),1-(((N26-O26)*(POWER(-1, H26)))/O26))))))</f>
        <v>Sin dato</v>
      </c>
      <c r="Q26" s="20">
        <v>0.06</v>
      </c>
      <c r="R26" s="18" t="str">
        <f>IF(P26="NA","NA",IF(P26="Sin dato","Sin dato",1-P26))</f>
        <v>Sin dato</v>
      </c>
      <c r="S26" s="19">
        <f>IF(ISBLANK(O26),"Sin meta",IF(N26="NA","NA",IF(R26&lt;=0,J26,IF(AND(R26&lt;=Q26,R26&gt;0),(J26*(1-(R26/Q26))),0))))</f>
        <v>0</v>
      </c>
      <c r="T26" s="20" t="str">
        <f>IF(N26="NA","No",IF(N26="Sin dato","No",IF(S26=$J26,"V",IF(S26=0,"R","A"))))</f>
        <v>No</v>
      </c>
      <c r="U26" s="28" t="b">
        <f>IF($J26&gt;0,V26&lt;&gt;"NA")</f>
        <v>1</v>
      </c>
      <c r="V26" s="29" t="s">
        <v>28</v>
      </c>
      <c r="W26" s="19">
        <f>$K26</f>
        <v>8</v>
      </c>
      <c r="X26" s="18" t="str">
        <f>IF(V26="NA","NA",IF(V26="ND",0,IF(OR(V26="Sin dato",ISBLANK(W26)),"Sin dato",IF(W26=0,((Y26-V26)/Y26)*(POWER(-1,$H26)),IF(W26&lt;0,1+(((V26-W26)*(POWER(-1,$H26)))/W26),1-(((V26-W26)*(POWER(-1,$H26)))/W26))))))</f>
        <v>Sin dato</v>
      </c>
      <c r="Y26" s="20">
        <v>0.06</v>
      </c>
      <c r="Z26" s="18" t="str">
        <f>IF(X26="NA","NA",IF(X26="Sin dato","Sin dato",1-X26))</f>
        <v>Sin dato</v>
      </c>
      <c r="AA26" s="19">
        <f>IF(ISBLANK(W26),"Sin meta",IF(V26="NA","NA",IF(Z26&lt;=0,$J26,IF(AND(Z26&lt;=Y26,Z26&gt;0),($J26*(1-(Z26/Y26))),0))))</f>
        <v>0</v>
      </c>
      <c r="AB26" s="19" t="str">
        <f>IF(N26="NA","No",IF(N26="Sin dato","No",IF(S26=$J26,"V",IF(S26=0,"R","A"))))</f>
        <v>No</v>
      </c>
      <c r="AC26" s="20" t="str">
        <f>IF(V26="NA","No",IF(V26="Sin dato","No",IF(AA26=$J26,"V",IF(AA26=0,"R","A"))))</f>
        <v>No</v>
      </c>
      <c r="AD26" s="18" t="str">
        <f>IF(AB26="No","No disponible",IF(AC26="No","No disponible",CONCATENATE(AB26,"-",AC26)))</f>
        <v>No disponible</v>
      </c>
      <c r="AE26" s="18" t="str">
        <f>IF(AD26="No disponible","No disponible",IF(AC26=AB26,"No varía",AD26))</f>
        <v>No disponible</v>
      </c>
      <c r="AF26" s="18" t="str">
        <f>IF(AE26="No disponible","No disponible",IF(AE26="No varía","No varía",IF(AC26="V","Mejora",IF(AC26="R","Empeora",IF(AB26="R","Mejora","Empeora")))))</f>
        <v>No disponible</v>
      </c>
      <c r="AG26" s="28" t="b">
        <f>IF($J26&gt;0,AH26&lt;&gt;"NA")</f>
        <v>1</v>
      </c>
      <c r="AH26" s="29" t="s">
        <v>28</v>
      </c>
      <c r="AI26" s="19">
        <f>$K26</f>
        <v>8</v>
      </c>
      <c r="AJ26" s="18" t="str">
        <f>IF(AH26="NA","NA",IF(AH26="ND",0,IF(OR(AH26="Sin dato",ISBLANK(AI26)),"Sin dato",IF(AI26=0,((AK26-AH26)/AK26)*(POWER(-1,$H26)),IF(AI26&lt;0,1+(((AH26-AI26)*(POWER(-1,$H26)))/AI26),1-(((AH26-AI26)*(POWER(-1,$H26)))/AI26))))))</f>
        <v>Sin dato</v>
      </c>
      <c r="AK26" s="20">
        <v>0.06</v>
      </c>
      <c r="AL26" s="18" t="str">
        <f>IF(AJ26="NA","NA",IF(AJ26="Sin dato","Sin dato",1-AJ26))</f>
        <v>Sin dato</v>
      </c>
      <c r="AM26" s="19">
        <f>IF(ISBLANK(AI26),"Sin meta",IF(AH26="NA","NA",IF(AL26&lt;=0,$J26,IF(AND(AL26&lt;=AK26,AL26&gt;0),($J26*(1-(AL26/AK26))),0))))</f>
        <v>0</v>
      </c>
      <c r="AN26" s="19" t="str">
        <f>IF(V26="NA","No",IF(V26="Sin dato","No",IF(AA26=$J26,"V",IF(AA26=0,"R","A"))))</f>
        <v>No</v>
      </c>
      <c r="AO26" s="20" t="str">
        <f>IF(AH26="NA","No",IF(AH26="Sin dato","No",IF(AM26=$J26,"V",IF(AM26=0,"R","A"))))</f>
        <v>No</v>
      </c>
      <c r="AP26" s="18" t="str">
        <f>IF(AN26="No","No disponible",IF(AO26="No","No disponible",CONCATENATE(AN26,"-",AO26)))</f>
        <v>No disponible</v>
      </c>
      <c r="AQ26" s="18" t="str">
        <f>IF(AP26="No disponible","No disponible",IF(AO26=AN26,"No varía",AP26))</f>
        <v>No disponible</v>
      </c>
      <c r="AR26" s="18" t="str">
        <f>IF(AQ26="No disponible","No disponible",IF(AQ26="No varía","No varía",IF(AO26="V","Mejora",IF(AO26="R","Empeora",IF(AN26="R","Mejora","Empeora")))))</f>
        <v>No disponible</v>
      </c>
      <c r="AS26" s="28" t="b">
        <f>IF($J26&gt;0,AT26&lt;&gt;"NA")</f>
        <v>1</v>
      </c>
      <c r="AT26" s="29">
        <v>7.71</v>
      </c>
      <c r="AU26" s="19">
        <f>$K26</f>
        <v>8</v>
      </c>
      <c r="AV26" s="18">
        <f>IF(AT26="NA","NA",IF(AT26="ND",0,IF(OR(AT26="Sin dato",ISBLANK(AU26)),"Sin dato",IF(AU26=0,((AW26-AT26)/AW26)*(POWER(-1,$H26)),IF(AU26&lt;0,1+(((AT26-AU26)*(POWER(-1,$H26)))/AU26),1-(((AT26-AU26)*(POWER(-1,$H26)))/AU26))))))</f>
        <v>1.0362499999999999</v>
      </c>
      <c r="AW26" s="20">
        <v>0.06</v>
      </c>
      <c r="AX26" s="18">
        <f>IF(AV26="NA","NA",IF(AV26="Sin dato","Sin dato",1-AV26))</f>
        <v>-3.6249999999999893E-2</v>
      </c>
      <c r="AY26" s="19">
        <f>IF(ISBLANK(AU26),"Sin meta",IF(AT26="NA","NA",IF(AX26&lt;=0,$J26,IF(AND(AX26&lt;=AW26,AX26&gt;0),($J26*(1-(AX26/AW26))),0))))</f>
        <v>2</v>
      </c>
      <c r="AZ26" s="19" t="str">
        <f>IF(AH26="NA","No",IF(AH26="Sin dato","No",IF(AM26=$J26,"V",IF(AM26=0,"R","A"))))</f>
        <v>No</v>
      </c>
      <c r="BA26" s="20" t="str">
        <f>IF(AT26="NA","No",IF(AT26="Sin dato","No",IF(AY26=$J26,"V",IF(AY26=0,"R","A"))))</f>
        <v>V</v>
      </c>
      <c r="BB26" s="18" t="str">
        <f>IF(AZ26="No","No disponible",IF(BA26="No","No disponible",CONCATENATE(AZ26,"-",BA26)))</f>
        <v>No disponible</v>
      </c>
      <c r="BC26" s="18" t="str">
        <f>IF(BB26="No disponible","No disponible",IF(BA26=AZ26,"No varía",BB26))</f>
        <v>No disponible</v>
      </c>
      <c r="BD26" s="18" t="str">
        <f>IF(BC26="No disponible","No disponible",IF(BC26="No varía","No varía",IF(BA26="V","Mejora",IF(BA26="R","Empeora",IF(AZ26="R","Mejora","Empeora")))))</f>
        <v>No disponible</v>
      </c>
      <c r="BE26" s="28" t="b">
        <f>IF($J26&gt;0,BF26&lt;&gt;"NA")</f>
        <v>1</v>
      </c>
      <c r="BF26" s="29">
        <v>8.2899999999999991</v>
      </c>
      <c r="BG26" s="19">
        <f>$K26</f>
        <v>8</v>
      </c>
      <c r="BH26" s="18">
        <f>IF(BF26="NA","NA",IF(BF26="ND",0,IF(OR(BF26="Sin dato",ISBLANK(BG26)),"Sin dato",IF(BG26=0,((BI26-BF26)/BI26)*(POWER(-1,$H26)),IF(BG26&lt;0,1+(((BF26-BG26)*(POWER(-1,$H26)))/BG26),1-(((BF26-BG26)*(POWER(-1,$H26)))/BG26))))))</f>
        <v>0.96375000000000011</v>
      </c>
      <c r="BI26" s="20">
        <v>0.06</v>
      </c>
      <c r="BJ26" s="18">
        <f>IF(BH26="NA","NA",IF(BH26="Sin dato","Sin dato",1-BH26))</f>
        <v>3.6249999999999893E-2</v>
      </c>
      <c r="BK26" s="19">
        <f>IF(ISBLANK(BG26),"Sin meta",IF(BF26="NA","NA",IF(BJ26&lt;=0,$J26,IF(AND(BJ26&lt;=BI26,BJ26&gt;0),($J26*(1-(BJ26/BI26))),0))))</f>
        <v>0.79166666666667007</v>
      </c>
      <c r="BL26" s="19" t="str">
        <f>IF(AT26="NA","No",IF(AT26="Sin dato","No",IF(AY26=$J26,"V",IF(AY26=0,"R","A"))))</f>
        <v>V</v>
      </c>
      <c r="BM26" s="20" t="str">
        <f>IF(BF26="NA","No",IF(BF26="Sin dato","No",IF(BK26=$J26,"V",IF(BK26=0,"R","A"))))</f>
        <v>A</v>
      </c>
      <c r="BN26" s="18" t="str">
        <f>IF(BL26="No","No disponible",IF(BM26="No","No disponible",CONCATENATE(BL26,"-",BM26)))</f>
        <v>V-A</v>
      </c>
      <c r="BO26" s="18" t="str">
        <f>IF(BN26="No disponible","No disponible",IF(BM26=BL26,"No varía",BN26))</f>
        <v>V-A</v>
      </c>
      <c r="BP26" s="18" t="str">
        <f>IF(BO26="No disponible","No disponible",IF(BO26="No varía","No varía",IF(BM26="V","Mejora",IF(BM26="R","Empeora",IF(BL26="R","Mejora","Empeora")))))</f>
        <v>Empeora</v>
      </c>
      <c r="BQ26" s="28" t="b">
        <f>IF($J26&gt;0,BR26&lt;&gt;"NA")</f>
        <v>1</v>
      </c>
      <c r="BR26" s="29">
        <v>8.2899999999999991</v>
      </c>
      <c r="BS26" s="19">
        <f>$K26</f>
        <v>8</v>
      </c>
      <c r="BT26" s="18">
        <f>IF(BR26="NA","NA",IF(BR26="ND",0,IF(OR(BR26="Sin dato",ISBLANK(BS26)),"Sin dato",IF(BS26=0,((BU26-BR26)/BU26)*(POWER(-1,$H26)),IF(BS26&lt;0,1+(((BR26-BS26)*(POWER(-1,$H26)))/BS26),1-(((BR26-BS26)*(POWER(-1,$H26)))/BS26))))))</f>
        <v>0.96375000000000011</v>
      </c>
      <c r="BU26" s="20">
        <v>0.06</v>
      </c>
      <c r="BV26" s="18">
        <f>IF(BT26="NA","NA",IF(BT26="Sin dato","Sin dato",1-BT26))</f>
        <v>3.6249999999999893E-2</v>
      </c>
      <c r="BW26" s="19">
        <f>IF(ISBLANK(BS26),"Sin meta",IF(BR26="NA","NA",IF(BV26&lt;=0,$J26,IF(AND(BV26&lt;=BU26,BV26&gt;0),($J26*(1-(BV26/BU26))),0))))</f>
        <v>0.79166666666667007</v>
      </c>
      <c r="BX26" s="19" t="str">
        <f>IF(BF26="NA","No",IF(BF26="Sin dato","No",IF(BK26=$J26,"V",IF(BK26=0,"R","A"))))</f>
        <v>A</v>
      </c>
      <c r="BY26" s="20" t="str">
        <f>IF(BR26="NA","No",IF(BR26="Sin dato","No",IF(BW26=$J26,"V",IF(BW26=0,"R","A"))))</f>
        <v>A</v>
      </c>
      <c r="BZ26" s="18" t="str">
        <f>IF(BX26="No","No disponible",IF(BY26="No","No disponible",CONCATENATE(BX26,"-",BY26)))</f>
        <v>A-A</v>
      </c>
      <c r="CA26" s="18" t="str">
        <f>IF(BZ26="No disponible","No disponible",IF(BY26=BX26,"No varía",BZ26))</f>
        <v>No varía</v>
      </c>
      <c r="CB26" s="18" t="str">
        <f>IF(CA26="No disponible","No disponible",IF(CA26="No varía","No varía",IF(BY26="V","Mejora",IF(BY26="R","Empeora",IF(BX26="R","Mejora","Empeora")))))</f>
        <v>No varía</v>
      </c>
      <c r="CC26" s="28" t="b">
        <f>IF($J26&gt;0,CD26&lt;&gt;"NA")</f>
        <v>1</v>
      </c>
      <c r="CD26" s="29">
        <v>9.43</v>
      </c>
      <c r="CE26" s="19">
        <f>$K26</f>
        <v>8</v>
      </c>
      <c r="CF26" s="18">
        <f>IF(CD26="NA","NA",IF(CD26="ND",0,IF(OR(CD26="Sin dato",ISBLANK(CE26)),"Sin dato",IF(CE26=0,((CG26-CD26)/CG26)*(POWER(-1,$H26)),IF(CE26&lt;0,1+(((CD26-CE26)*(POWER(-1,$H26)))/CE26),1-(((CD26-CE26)*(POWER(-1,$H26)))/CE26))))))</f>
        <v>0.82125000000000004</v>
      </c>
      <c r="CG26" s="20">
        <v>0.06</v>
      </c>
      <c r="CH26" s="18">
        <f>IF(CF26="NA","NA",IF(CF26="Sin dato","Sin dato",1-CF26))</f>
        <v>0.17874999999999996</v>
      </c>
      <c r="CI26" s="19">
        <f>IF(ISBLANK(CE26),"Sin meta",IF(CD26="NA","NA",IF(CH26&lt;=0,$J26,IF(AND(CH26&lt;=CG26,CH26&gt;0),($J26*(1-(CH26/CG26))),0))))</f>
        <v>0</v>
      </c>
      <c r="CJ26" s="19" t="str">
        <f>IF(BR26="NA","No",IF(BR26="Sin dato","No",IF(BW26=$J26,"V",IF(BW26=0,"R","A"))))</f>
        <v>A</v>
      </c>
      <c r="CK26" s="20" t="str">
        <f>IF(CD26="NA","No",IF(CD26="Sin dato","No",IF(CI26=$J26,"V",IF(CI26=0,"R","A"))))</f>
        <v>R</v>
      </c>
      <c r="CL26" s="18" t="str">
        <f>IF(CJ26="No","No disponible",IF(CK26="No","No disponible",CONCATENATE(CJ26,"-",CK26)))</f>
        <v>A-R</v>
      </c>
      <c r="CM26" s="18" t="str">
        <f>IF(CL26="No disponible","No disponible",IF(CK26=CJ26,"No varía",CL26))</f>
        <v>A-R</v>
      </c>
      <c r="CN26" s="18" t="str">
        <f>IF(CM26="No disponible","No disponible",IF(CM26="No varía","No varía",IF(CK26="V","Mejora",IF(CK26="R","Empeora",IF(CJ26="R","Mejora","Empeora")))))</f>
        <v>Empeora</v>
      </c>
      <c r="CO26" s="28" t="b">
        <f>IF($J26&gt;0,CP26&lt;&gt;"NA")</f>
        <v>1</v>
      </c>
      <c r="CP26" s="29">
        <v>9.43</v>
      </c>
      <c r="CQ26" s="19">
        <f>$K26</f>
        <v>8</v>
      </c>
      <c r="CR26" s="18">
        <f>IF(CP26="NA","NA",IF(CP26="ND",0,IF(OR(CP26="Sin dato",ISBLANK(CQ26)),"Sin dato",IF(CQ26=0,((CS26-CP26)/CS26)*(POWER(-1,$H26)),IF(CQ26&lt;0,1+(((CP26-CQ26)*(POWER(-1,$H26)))/CQ26),1-(((CP26-CQ26)*(POWER(-1,$H26)))/CQ26))))))</f>
        <v>0.82125000000000004</v>
      </c>
      <c r="CS26" s="20">
        <v>0.06</v>
      </c>
      <c r="CT26" s="18">
        <f>IF(CR26="NA","NA",IF(CR26="Sin dato","Sin dato",1-CR26))</f>
        <v>0.17874999999999996</v>
      </c>
      <c r="CU26" s="19">
        <f>IF(ISBLANK(CQ26),"Sin meta",IF(CP26="NA","NA",IF(CT26&lt;=0,$J26,IF(AND(CT26&lt;=CS26,CT26&gt;0),($J26*(1-(CT26/CS26))),0))))</f>
        <v>0</v>
      </c>
      <c r="CV26" s="19" t="str">
        <f>IF(CD26="NA","No",IF(CD26="Sin dato","No",IF(CI26=$J26,"V",IF(CI26=0,"R","A"))))</f>
        <v>R</v>
      </c>
      <c r="CW26" s="20" t="str">
        <f>IF(CP26="NA","No",IF(CP26="Sin dato","No",IF(CU26=$J26,"V",IF(CU26=0,"R","A"))))</f>
        <v>R</v>
      </c>
      <c r="CX26" s="18" t="str">
        <f>IF(CV26="No","No disponible",IF(CW26="No","No disponible",CONCATENATE(CV26,"-",CW26)))</f>
        <v>R-R</v>
      </c>
      <c r="CY26" s="18" t="str">
        <f>IF(CX26="No disponible","No disponible",IF(CW26=CV26,"No varía",CX26))</f>
        <v>No varía</v>
      </c>
      <c r="CZ26" s="18" t="str">
        <f>IF(CY26="No disponible","No disponible",IF(CY26="No varía","No varía",IF(CW26="V","Mejora",IF(CW26="R","Empeora",IF(CV26="R","Mejora","Empeora")))))</f>
        <v>No varía</v>
      </c>
      <c r="DA26" s="28" t="b">
        <f>IF($J26&gt;0,DB26&lt;&gt;"NA")</f>
        <v>1</v>
      </c>
      <c r="DB26" s="29">
        <v>10.87</v>
      </c>
      <c r="DC26" s="19">
        <f>$K26</f>
        <v>8</v>
      </c>
      <c r="DD26" s="18">
        <f>IF(DB26="NA","NA",IF(DB26="ND",0,IF(OR(DB26="Sin dato",ISBLANK(DC26)),"Sin dato",IF(DC26=0,((DE26-DB26)/DE26)*(POWER(-1,$H26)),IF(DC26&lt;0,1+(((DB26-DC26)*(POWER(-1,$H26)))/DC26),1-(((DB26-DC26)*(POWER(-1,$H26)))/DC26))))))</f>
        <v>0.6412500000000001</v>
      </c>
      <c r="DE26" s="20">
        <v>0.06</v>
      </c>
      <c r="DF26" s="18">
        <f>IF(DD26="NA","NA",IF(DD26="Sin dato","Sin dato",1-DD26))</f>
        <v>0.3587499999999999</v>
      </c>
      <c r="DG26" s="19">
        <f>IF(ISBLANK(DC26),"Sin meta",IF(DB26="NA","NA",IF(DF26&lt;=0,$J26,IF(AND(DF26&lt;=DE26,DF26&gt;0),($J26*(1-(DF26/DE26))),0))))</f>
        <v>0</v>
      </c>
      <c r="DH26" s="19" t="str">
        <f>IF(CP26="NA","No",IF(CP26="Sin dato","No",IF(CU26=$J26,"V",IF(CU26=0,"R","A"))))</f>
        <v>R</v>
      </c>
      <c r="DI26" s="20" t="str">
        <f>IF(DB26="NA","No",IF(DB26="Sin dato","No",IF(DG26=$J26,"V",IF(DG26=0,"R","A"))))</f>
        <v>R</v>
      </c>
      <c r="DJ26" s="18" t="str">
        <f>IF(DH26="No","No disponible",IF(DI26="No","No disponible",CONCATENATE(DH26,"-",DI26)))</f>
        <v>R-R</v>
      </c>
      <c r="DK26" s="18" t="str">
        <f>IF(DJ26="No disponible","No disponible",IF(DI26=DH26,"No varía",DJ26))</f>
        <v>No varía</v>
      </c>
      <c r="DL26" s="18" t="str">
        <f>IF(DK26="No disponible","No disponible",IF(DK26="No varía","No varía",IF(DI26="V","Mejora",IF(DI26="R","Empeora",IF(DH26="R","Mejora","Empeora")))))</f>
        <v>No varía</v>
      </c>
      <c r="DM26" s="28" t="b">
        <f>IF($J26&gt;0,DN26&lt;&gt;"NA")</f>
        <v>1</v>
      </c>
      <c r="DN26" s="27" t="s">
        <v>28</v>
      </c>
      <c r="DO26" s="19">
        <f>$K26</f>
        <v>8</v>
      </c>
      <c r="DP26" s="18" t="str">
        <f>IF(DN26="NA","NA",IF(DN26="ND",0,IF(OR(DN26="Sin dato",ISBLANK(DO26)),"Sin dato",IF(DO26=0,((DQ26-DN26)/DQ26)*(POWER(-1,$H26)),IF(DO26&lt;0,1+(((DN26-DO26)*(POWER(-1,$H26)))/DO26),1-(((DN26-DO26)*(POWER(-1,$H26)))/DO26))))))</f>
        <v>Sin dato</v>
      </c>
      <c r="DQ26" s="20">
        <v>0.06</v>
      </c>
      <c r="DR26" s="18" t="str">
        <f>IF(DP26="NA","NA",IF(DP26="Sin dato","Sin dato",1-DP26))</f>
        <v>Sin dato</v>
      </c>
      <c r="DS26" s="19">
        <f>IF(ISBLANK(DO26),"Sin meta",IF(DN26="NA","NA",IF(DR26&lt;=0,$J26,IF(AND(DR26&lt;=DQ26,DR26&gt;0),($J26*(1-(DR26/DQ26))),0))))</f>
        <v>0</v>
      </c>
      <c r="DT26" s="19" t="str">
        <f>IF(DB26="NA","No",IF(DB26="Sin dato","No",IF(DG26=$J26,"V",IF(DG26=0,"R","A"))))</f>
        <v>R</v>
      </c>
      <c r="DU26" s="20" t="str">
        <f>IF(DN26="NA","No",IF(DN26="Sin dato","No",IF(DS26=$J26,"V",IF(DS26=0,"R","A"))))</f>
        <v>No</v>
      </c>
      <c r="DV26" s="18" t="str">
        <f>IF(DT26="No","No disponible",IF(DU26="No","No disponible",CONCATENATE(DT26,"-",DU26)))</f>
        <v>No disponible</v>
      </c>
      <c r="DW26" s="18" t="str">
        <f>IF(DV26="No disponible","No disponible",IF(DU26=DT26,"No varía",DV26))</f>
        <v>No disponible</v>
      </c>
      <c r="DX26" s="18" t="str">
        <f>IF(DW26="No disponible","No disponible",IF(DW26="No varía","No varía",IF(DU26="V","Mejora",IF(DU26="R","Empeora",IF(DT26="R","Mejora","Empeora")))))</f>
        <v>No disponible</v>
      </c>
      <c r="DY26" s="28" t="b">
        <f>IF($J26&gt;0,DZ26&lt;&gt;"NA")</f>
        <v>1</v>
      </c>
      <c r="DZ26" s="27" t="s">
        <v>28</v>
      </c>
      <c r="EA26" s="19">
        <f>$K26</f>
        <v>8</v>
      </c>
      <c r="EB26" s="18" t="str">
        <f>IF(DZ26="NA","NA",IF(DZ26="ND",0,IF(OR(DZ26="Sin dato",ISBLANK(EA26)),"Sin dato",IF(EA26=0,((EC26-DZ26)/EC26)*(POWER(-1,$H26)),IF(EA26&lt;0,1+(((DZ26-EA26)*(POWER(-1,$H26)))/EA26),1-(((DZ26-EA26)*(POWER(-1,$H26)))/EA26))))))</f>
        <v>Sin dato</v>
      </c>
      <c r="EC26" s="20">
        <v>0.06</v>
      </c>
      <c r="ED26" s="18" t="str">
        <f>IF(EB26="NA","NA",IF(EB26="Sin dato","Sin dato",1-EB26))</f>
        <v>Sin dato</v>
      </c>
      <c r="EE26" s="19">
        <f>IF(ISBLANK(EA26),"Sin meta",IF(DZ26="NA","NA",IF(ED26&lt;=0,$J26,IF(AND(ED26&lt;=EC26,ED26&gt;0),($J26*(1-(ED26/EC26))),0))))</f>
        <v>0</v>
      </c>
      <c r="EF26" s="19" t="str">
        <f>IF(DN26="NA","No",IF(DN26="Sin dato","No",IF(DS26=$J26,"V",IF(DS26=0,"R","A"))))</f>
        <v>No</v>
      </c>
      <c r="EG26" s="20" t="str">
        <f>IF(DZ26="NA","No",IF(DZ26="Sin dato","No",IF(EE26=$J26,"V",IF(EE26=0,"R","A"))))</f>
        <v>No</v>
      </c>
      <c r="EH26" s="18" t="str">
        <f>IF(EF26="No","No disponible",IF(EG26="No","No disponible",CONCATENATE(EF26,"-",EG26)))</f>
        <v>No disponible</v>
      </c>
      <c r="EI26" s="18" t="str">
        <f>IF(EH26="No disponible","No disponible",IF(EG26=EF26,"No varía",EH26))</f>
        <v>No disponible</v>
      </c>
      <c r="EJ26" s="18" t="str">
        <f>IF(EI26="No disponible","No disponible",IF(EI26="No varía","No varía",IF(EG26="V","Mejora",IF(EG26="R","Empeora",IF(EF26="R","Mejora","Empeora")))))</f>
        <v>No disponible</v>
      </c>
      <c r="EK26" s="28" t="b">
        <f>IF($J26&gt;0,EL26&lt;&gt;"NA")</f>
        <v>1</v>
      </c>
      <c r="EL26" s="27" t="s">
        <v>28</v>
      </c>
      <c r="EM26" s="19">
        <f>$K26</f>
        <v>8</v>
      </c>
      <c r="EN26" s="18" t="str">
        <f>IF(EL26="NA","NA",IF(EL26="ND",0,IF(OR(EL26="Sin dato",ISBLANK(EM26)),"Sin dato",IF(EM26=0,((EO26-EL26)/EO26)*(POWER(-1,$H26)),IF(EM26&lt;0,1+(((EL26-EM26)*(POWER(-1,$H26)))/EM26),1-(((EL26-EM26)*(POWER(-1,$H26)))/EM26))))))</f>
        <v>Sin dato</v>
      </c>
      <c r="EO26" s="20">
        <v>0.06</v>
      </c>
      <c r="EP26" s="18" t="str">
        <f>IF(EN26="NA","NA",IF(EN26="Sin dato","Sin dato",1-EN26))</f>
        <v>Sin dato</v>
      </c>
      <c r="EQ26" s="19">
        <f>IF(ISBLANK(EM26),"Sin meta",IF(EL26="NA","NA",IF(EP26&lt;=0,$J26,IF(AND(EP26&lt;=EO26,EP26&gt;0),($J26*(1-(EP26/EO26))),0))))</f>
        <v>0</v>
      </c>
      <c r="ER26" s="19" t="str">
        <f>IF(DZ26="NA","No",IF(DZ26="Sin dato","No",IF(EE26=$J26,"V",IF(EE26=0,"R","A"))))</f>
        <v>No</v>
      </c>
      <c r="ES26" s="20" t="str">
        <f>IF(EL26="NA","No",IF(EL26="Sin dato","No",IF(EQ26=$J26,"V",IF(EQ26=0,"R","A"))))</f>
        <v>No</v>
      </c>
      <c r="ET26" s="18" t="str">
        <f>IF(ER26="No","No disponible",IF(ES26="No","No disponible",CONCATENATE(ER26,"-",ES26)))</f>
        <v>No disponible</v>
      </c>
      <c r="EU26" s="18" t="str">
        <f>IF(ET26="No disponible","No disponible",IF(ES26=ER26,"No varía",ET26))</f>
        <v>No disponible</v>
      </c>
      <c r="EV26" s="18" t="str">
        <f>IF(EU26="No disponible","No disponible",IF(EU26="No varía","No varía",IF(ES26="V","Mejora",IF(ES26="R","Empeora",IF(ER26="R","Mejora","Empeora")))))</f>
        <v>No disponible</v>
      </c>
      <c r="EW26" s="24"/>
      <c r="EX26" s="25" t="b">
        <f>IF(EL26="NA","NA",IF(EL26="ND","GC0",IF(EL26="Sin dato",IF(DZ26="NA","NA",IF(DZ26="ND","GC0",IF(DZ26="Sin dato",IF(DN26="NA","NA",IF(DN26="ND","GC0",IF(DN26="Sin dato",IF(DB26="NA","NA",IF(DB26="ND","GC0",IF(DB26="Sin dato",IF(CP26="NA","NA",IF(CP26="ND","GC0",IF(CP26="Sin dato",IF(CD26="NA","NA",IF(CD26="ND","GC0",IF(CD26="Sin dato",IF(BR26="NA","NA",IF(BR26="ND","GC0",IF(BR26="Sin dato",IF(BF26="NA","NA",IF(BF26="ND","GC0",IF(BF26="Sin dato",IF(AT26="NA","NA",IF(AT26="ND","GC0",IF(AT26="Sin dato",IF(AH26="NA","NA",IF(AH26="ND","GC0",IF(AH26="Sin dato",IF(V26="NA","No evaluable",IF(V26="Sin dato", IF(N26="Sin dato", IF(($B$58-$B$71)&gt;($I26),"GC0",  "No evaluable"))))))))))))))))))))))))))))))))))</f>
        <v>0</v>
      </c>
      <c r="EZ26" s="2">
        <f>IF(EX26="GC0",0,IF(EX26=FALSE,IF(EL26="Sin dato",IF(DZ26="Sin dato",IF(DN26="Sin dato",IF(DB26="Sin dato",IF(CP26="Sin dato",IF(CD26="Sin dato",IF(BR26="Sin dato",IF(BF26="Sin dato",IF(AT26="Sin dato",IF(AH26="Sin dato",IF(V26="Sin dato",IF(N26="Sin dato",0,S26),AA26),AM26),AY26),BK26),BW26),CI26),CU26),DG26),DS26),EE26),EQ26)))</f>
        <v>0</v>
      </c>
      <c r="FE26" s="24">
        <f>IF(EZ26=FALSE,0,IF(EZ26="GC0",0,EZ26))</f>
        <v>0</v>
      </c>
      <c r="FH26" s="23" t="b">
        <f>IF($J26&gt;0,FI26&lt;&gt;"NA")</f>
        <v>1</v>
      </c>
      <c r="FI26" s="59">
        <f>IF(EL26="Sin dato",IF(DZ26="Sin dato",IF(DN26="Sin dato",IF(DB26="Sin dato",IF(CP26="Sin dato",IF(CD26="Sin dato",IF(BR26="Sin dato",IF(BF26="Sin dato",IF(AT26="Sin dato",IF(AH26="Sin dato",IF(V26="Sin dato",IF(N26="Sin dato","Sin dato",N26),V26),AH26),AT26),BF26),BR26),CD26),CP26),DB26),DN26),DZ26),EL26)</f>
        <v>10.87</v>
      </c>
      <c r="FJ26" s="19">
        <f>IF(FI26="NA",$K26,IF(FI26="Sin dato",$K26,IF(FK26="Diciembre",$EM26,IF(FK26="Noviembre",$EA26,IF(FK26="Octubre",$DO26,IF(FK26="Septiembre",$DC26,IF(FK26="Agosto",$CQ26,IF(FK26="Julio",$CE26,IF(FK26="Junio",$BS26,IF(FK26="Mayo",$BG26,IF(FK26="Abril",$AU26,IF(FK26="Marzo",$AI26,IF(FK26="Febrero",$W26,IF(FK26="Enero",$O26,$K26))))))))))))))</f>
        <v>8</v>
      </c>
      <c r="FK26" s="18" t="str">
        <f>IF(FI26="NA","NA",IF(EL26="Sin dato",IF(DZ26="Sin dato",IF(DN26="Sin dato",IF(DB26="Sin dato",IF(CP26="Sin dato",IF(CD26="Sin dato",IF(BR26="Sin dato",IF(BF26="Sin dato",IF(AT26="Sin dato",IF(AH26="Sin dato",IF(V26="Sin dato",IF(N26="Sin dato","Sin dato","Enero"),"Febrero"),"Marzo"),"Abril"),"Mayo"),"Junio"),"Julio"),"Agosto"),"Septiembre"),"Octubre"),"Noviembre"),"Diciembre"))</f>
        <v>Septiembre</v>
      </c>
      <c r="FL26" s="18">
        <f>IF(FI26="NA","NA",IF(FI26="ND",0,IF(OR(FI26="Sin dato",ISBLANK(FJ26)),"Sin dato",IF(FJ26=0,((FM26-FI26)/FM26)*(POWER(-1, $H26)),IF(FJ26&lt;0,1+(((FI26-FJ26)*(POWER(-1, $H26)))/FJ26),1-(((FI26-FJ26)*(POWER(-1, $H26)))/FJ26))))))</f>
        <v>0.6412500000000001</v>
      </c>
      <c r="FM26" s="20">
        <f>$EO26</f>
        <v>0.06</v>
      </c>
      <c r="FN26" s="18">
        <f>IF(FL26="NA","NA",IF(FL26="Sin dato","Sin dato",1-FL26))</f>
        <v>0.3587499999999999</v>
      </c>
      <c r="FO26" s="19">
        <f>IF(ISBLANK(FJ26),"Sin meta",IF(FI26="NA","NA",IF(FN26&lt;=0,$J26,IF(AND(FN26&lt;=FM26,FN26&gt;0),($J26*(1-(FN26/FM26))),0))))</f>
        <v>0</v>
      </c>
      <c r="FP26" s="18"/>
    </row>
    <row r="27" spans="1:172" ht="60" customHeight="1" x14ac:dyDescent="0.25">
      <c r="A27" s="56"/>
      <c r="B27" s="52" t="s">
        <v>89</v>
      </c>
      <c r="C27" s="54" t="s">
        <v>88</v>
      </c>
      <c r="D27" s="33"/>
      <c r="E27" s="34" t="s">
        <v>87</v>
      </c>
      <c r="F27" s="33" t="s">
        <v>31</v>
      </c>
      <c r="G27" s="33" t="s">
        <v>30</v>
      </c>
      <c r="H27" s="32">
        <v>0</v>
      </c>
      <c r="I27" s="32">
        <v>30</v>
      </c>
      <c r="J27" s="31">
        <v>2</v>
      </c>
      <c r="K27" s="19">
        <v>6.6009414882155077</v>
      </c>
      <c r="L27" s="28">
        <f>IF(N27&lt;&gt;"NA",IF(N27&lt;&gt;"Sin dato",1,0),0)</f>
        <v>0</v>
      </c>
      <c r="M27" s="28" t="b">
        <f>IF($J27&gt;0,N27&lt;&gt;"NA")</f>
        <v>0</v>
      </c>
      <c r="N27" s="27" t="s">
        <v>29</v>
      </c>
      <c r="O27" s="19">
        <f>$K27</f>
        <v>6.6009414882155077</v>
      </c>
      <c r="P27" s="18" t="str">
        <f>IF(N27="NA","NA",IF(N27="ND",0,IF(OR(N27="Sin dato",ISBLANK(O27)),"Sin dato",IF(O27=0,((Q27-N27)/Q27)*(POWER(-1, H27)),IF(O27&lt;0,1+(((N27-O27)*(POWER(-1, H27)))/O27),1-(((N27-O27)*(POWER(-1, H27)))/O27))))))</f>
        <v>NA</v>
      </c>
      <c r="Q27" s="20">
        <v>0.06</v>
      </c>
      <c r="R27" s="18" t="str">
        <f>IF(P27="NA","NA",IF(P27="Sin dato","Sin dato",1-P27))</f>
        <v>NA</v>
      </c>
      <c r="S27" s="19" t="str">
        <f>IF(ISBLANK(O27),"Sin meta",IF(N27="NA","NA",IF(R27&lt;=0,J27,IF(AND(R27&lt;=Q27,R27&gt;0),(J27*(1-(R27/Q27))),0))))</f>
        <v>NA</v>
      </c>
      <c r="T27" s="20" t="str">
        <f>IF(N27="NA","No",IF(N27="Sin dato","No",IF(S27=$J27,"V",IF(S27=0,"R","A"))))</f>
        <v>No</v>
      </c>
      <c r="U27" s="28" t="b">
        <f>IF($J27&gt;0,V27&lt;&gt;"NA")</f>
        <v>0</v>
      </c>
      <c r="V27" s="27" t="s">
        <v>29</v>
      </c>
      <c r="W27" s="19">
        <f>$K27</f>
        <v>6.6009414882155077</v>
      </c>
      <c r="X27" s="18" t="str">
        <f>IF(V27="NA","NA",IF(V27="ND",0,IF(OR(V27="Sin dato",ISBLANK(W27)),"Sin dato",IF(W27=0,((Y27-V27)/Y27)*(POWER(-1,$H27)),IF(W27&lt;0,1+(((V27-W27)*(POWER(-1,$H27)))/W27),1-(((V27-W27)*(POWER(-1,$H27)))/W27))))))</f>
        <v>NA</v>
      </c>
      <c r="Y27" s="20">
        <v>0.06</v>
      </c>
      <c r="Z27" s="18" t="str">
        <f>IF(X27="NA","NA",IF(X27="Sin dato","Sin dato",1-X27))</f>
        <v>NA</v>
      </c>
      <c r="AA27" s="19" t="str">
        <f>IF(ISBLANK(W27),"Sin meta",IF(V27="NA","NA",IF(Z27&lt;=0,$J27,IF(AND(Z27&lt;=Y27,Z27&gt;0),($J27*(1-(Z27/Y27))),0))))</f>
        <v>NA</v>
      </c>
      <c r="AB27" s="19" t="str">
        <f>IF(N27="NA","No",IF(N27="Sin dato","No",IF(S27=$J27,"V",IF(S27=0,"R","A"))))</f>
        <v>No</v>
      </c>
      <c r="AC27" s="20" t="str">
        <f>IF(V27="NA","No",IF(V27="Sin dato","No",IF(AA27=$J27,"V",IF(AA27=0,"R","A"))))</f>
        <v>No</v>
      </c>
      <c r="AD27" s="18" t="str">
        <f>IF(AB27="No","No disponible",IF(AC27="No","No disponible",CONCATENATE(AB27,"-",AC27)))</f>
        <v>No disponible</v>
      </c>
      <c r="AE27" s="18" t="str">
        <f>IF(AD27="No disponible","No disponible",IF(AC27=AB27,"No varía",AD27))</f>
        <v>No disponible</v>
      </c>
      <c r="AF27" s="18" t="str">
        <f>IF(AE27="No disponible","No disponible",IF(AE27="No varía","No varía",IF(AC27="V","Mejora",IF(AC27="R","Empeora",IF(AB27="R","Mejora","Empeora")))))</f>
        <v>No disponible</v>
      </c>
      <c r="AG27" s="28" t="b">
        <f>IF($J27&gt;0,AH27&lt;&gt;"NA")</f>
        <v>1</v>
      </c>
      <c r="AH27" s="29">
        <v>6.37</v>
      </c>
      <c r="AI27" s="19">
        <f>$K27</f>
        <v>6.6009414882155077</v>
      </c>
      <c r="AJ27" s="18">
        <f>IF(AH27="NA","NA",IF(AH27="ND",0,IF(OR(AH27="Sin dato",ISBLANK(AI27)),"Sin dato",IF(AI27=0,((AK27-AH27)/AK27)*(POWER(-1,$H27)),IF(AI27&lt;0,1+(((AH27-AI27)*(POWER(-1,$H27)))/AI27),1-(((AH27-AI27)*(POWER(-1,$H27)))/AI27))))))</f>
        <v>1.0349861438141517</v>
      </c>
      <c r="AK27" s="20">
        <v>0.06</v>
      </c>
      <c r="AL27" s="18">
        <f>IF(AJ27="NA","NA",IF(AJ27="Sin dato","Sin dato",1-AJ27))</f>
        <v>-3.498614381415166E-2</v>
      </c>
      <c r="AM27" s="19">
        <f>IF(ISBLANK(AI27),"Sin meta",IF(AH27="NA","NA",IF(AL27&lt;=0,$J27,IF(AND(AL27&lt;=AK27,AL27&gt;0),($J27*(1-(AL27/AK27))),0))))</f>
        <v>2</v>
      </c>
      <c r="AN27" s="19" t="str">
        <f>IF(V27="NA","No",IF(V27="Sin dato","No",IF(AA27=$J27,"V",IF(AA27=0,"R","A"))))</f>
        <v>No</v>
      </c>
      <c r="AO27" s="20" t="str">
        <f>IF(AH27="NA","No",IF(AH27="Sin dato","No",IF(AM27=$J27,"V",IF(AM27=0,"R","A"))))</f>
        <v>V</v>
      </c>
      <c r="AP27" s="18" t="str">
        <f>IF(AN27="No","No disponible",IF(AO27="No","No disponible",CONCATENATE(AN27,"-",AO27)))</f>
        <v>No disponible</v>
      </c>
      <c r="AQ27" s="18" t="str">
        <f>IF(AP27="No disponible","No disponible",IF(AO27=AN27,"No varía",AP27))</f>
        <v>No disponible</v>
      </c>
      <c r="AR27" s="18" t="str">
        <f>IF(AQ27="No disponible","No disponible",IF(AQ27="No varía","No varía",IF(AO27="V","Mejora",IF(AO27="R","Empeora",IF(AN27="R","Mejora","Empeora")))))</f>
        <v>No disponible</v>
      </c>
      <c r="AS27" s="28" t="b">
        <f>IF($J27&gt;0,AT27&lt;&gt;"NA")</f>
        <v>1</v>
      </c>
      <c r="AT27" s="29">
        <v>6.37</v>
      </c>
      <c r="AU27" s="19">
        <f>$K27</f>
        <v>6.6009414882155077</v>
      </c>
      <c r="AV27" s="18">
        <f>IF(AT27="NA","NA",IF(AT27="ND",0,IF(OR(AT27="Sin dato",ISBLANK(AU27)),"Sin dato",IF(AU27=0,((AW27-AT27)/AW27)*(POWER(-1,$H27)),IF(AU27&lt;0,1+(((AT27-AU27)*(POWER(-1,$H27)))/AU27),1-(((AT27-AU27)*(POWER(-1,$H27)))/AU27))))))</f>
        <v>1.0349861438141517</v>
      </c>
      <c r="AW27" s="20">
        <v>0.06</v>
      </c>
      <c r="AX27" s="18">
        <f>IF(AV27="NA","NA",IF(AV27="Sin dato","Sin dato",1-AV27))</f>
        <v>-3.498614381415166E-2</v>
      </c>
      <c r="AY27" s="19">
        <f>IF(ISBLANK(AU27),"Sin meta",IF(AT27="NA","NA",IF(AX27&lt;=0,$J27,IF(AND(AX27&lt;=AW27,AX27&gt;0),($J27*(1-(AX27/AW27))),0))))</f>
        <v>2</v>
      </c>
      <c r="AZ27" s="19" t="str">
        <f>IF(AH27="NA","No",IF(AH27="Sin dato","No",IF(AM27=$J27,"V",IF(AM27=0,"R","A"))))</f>
        <v>V</v>
      </c>
      <c r="BA27" s="20" t="str">
        <f>IF(AT27="NA","No",IF(AT27="Sin dato","No",IF(AY27=$J27,"V",IF(AY27=0,"R","A"))))</f>
        <v>V</v>
      </c>
      <c r="BB27" s="18" t="str">
        <f>IF(AZ27="No","No disponible",IF(BA27="No","No disponible",CONCATENATE(AZ27,"-",BA27)))</f>
        <v>V-V</v>
      </c>
      <c r="BC27" s="18" t="str">
        <f>IF(BB27="No disponible","No disponible",IF(BA27=AZ27,"No varía",BB27))</f>
        <v>No varía</v>
      </c>
      <c r="BD27" s="18" t="str">
        <f>IF(BC27="No disponible","No disponible",IF(BC27="No varía","No varía",IF(BA27="V","Mejora",IF(BA27="R","Empeora",IF(AZ27="R","Mejora","Empeora")))))</f>
        <v>No varía</v>
      </c>
      <c r="BE27" s="28" t="b">
        <f>IF($J27&gt;0,BF27&lt;&gt;"NA")</f>
        <v>1</v>
      </c>
      <c r="BF27" s="29">
        <v>6.37</v>
      </c>
      <c r="BG27" s="19">
        <f>$K27</f>
        <v>6.6009414882155077</v>
      </c>
      <c r="BH27" s="18">
        <f>IF(BF27="NA","NA",IF(BF27="ND",0,IF(OR(BF27="Sin dato",ISBLANK(BG27)),"Sin dato",IF(BG27=0,((BI27-BF27)/BI27)*(POWER(-1,$H27)),IF(BG27&lt;0,1+(((BF27-BG27)*(POWER(-1,$H27)))/BG27),1-(((BF27-BG27)*(POWER(-1,$H27)))/BG27))))))</f>
        <v>1.0349861438141517</v>
      </c>
      <c r="BI27" s="20">
        <v>0.06</v>
      </c>
      <c r="BJ27" s="18">
        <f>IF(BH27="NA","NA",IF(BH27="Sin dato","Sin dato",1-BH27))</f>
        <v>-3.498614381415166E-2</v>
      </c>
      <c r="BK27" s="19">
        <f>IF(ISBLANK(BG27),"Sin meta",IF(BF27="NA","NA",IF(BJ27&lt;=0,$J27,IF(AND(BJ27&lt;=BI27,BJ27&gt;0),($J27*(1-(BJ27/BI27))),0))))</f>
        <v>2</v>
      </c>
      <c r="BL27" s="19" t="str">
        <f>IF(AT27="NA","No",IF(AT27="Sin dato","No",IF(AY27=$J27,"V",IF(AY27=0,"R","A"))))</f>
        <v>V</v>
      </c>
      <c r="BM27" s="20" t="str">
        <f>IF(BF27="NA","No",IF(BF27="Sin dato","No",IF(BK27=$J27,"V",IF(BK27=0,"R","A"))))</f>
        <v>V</v>
      </c>
      <c r="BN27" s="18" t="str">
        <f>IF(BL27="No","No disponible",IF(BM27="No","No disponible",CONCATENATE(BL27,"-",BM27)))</f>
        <v>V-V</v>
      </c>
      <c r="BO27" s="18" t="str">
        <f>IF(BN27="No disponible","No disponible",IF(BM27=BL27,"No varía",BN27))</f>
        <v>No varía</v>
      </c>
      <c r="BP27" s="18" t="str">
        <f>IF(BO27="No disponible","No disponible",IF(BO27="No varía","No varía",IF(BM27="V","Mejora",IF(BM27="R","Empeora",IF(BL27="R","Mejora","Empeora")))))</f>
        <v>No varía</v>
      </c>
      <c r="BQ27" s="28" t="b">
        <f>IF($J27&gt;0,BR27&lt;&gt;"NA")</f>
        <v>1</v>
      </c>
      <c r="BR27" s="29">
        <v>6.29</v>
      </c>
      <c r="BS27" s="19">
        <f>$K27</f>
        <v>6.6009414882155077</v>
      </c>
      <c r="BT27" s="18">
        <f>IF(BR27="NA","NA",IF(BR27="ND",0,IF(OR(BR27="Sin dato",ISBLANK(BS27)),"Sin dato",IF(BS27=0,((BU27-BR27)/BU27)*(POWER(-1,$H27)),IF(BS27&lt;0,1+(((BR27-BS27)*(POWER(-1,$H27)))/BS27),1-(((BR27-BS27)*(POWER(-1,$H27)))/BS27))))))</f>
        <v>1.0471056270943506</v>
      </c>
      <c r="BU27" s="20">
        <v>0.06</v>
      </c>
      <c r="BV27" s="18">
        <f>IF(BT27="NA","NA",IF(BT27="Sin dato","Sin dato",1-BT27))</f>
        <v>-4.7105627094350622E-2</v>
      </c>
      <c r="BW27" s="19">
        <f>IF(ISBLANK(BS27),"Sin meta",IF(BR27="NA","NA",IF(BV27&lt;=0,$J27,IF(AND(BV27&lt;=BU27,BV27&gt;0),($J27*(1-(BV27/BU27))),0))))</f>
        <v>2</v>
      </c>
      <c r="BX27" s="19" t="str">
        <f>IF(BF27="NA","No",IF(BF27="Sin dato","No",IF(BK27=$J27,"V",IF(BK27=0,"R","A"))))</f>
        <v>V</v>
      </c>
      <c r="BY27" s="20" t="str">
        <f>IF(BR27="NA","No",IF(BR27="Sin dato","No",IF(BW27=$J27,"V",IF(BW27=0,"R","A"))))</f>
        <v>V</v>
      </c>
      <c r="BZ27" s="18" t="str">
        <f>IF(BX27="No","No disponible",IF(BY27="No","No disponible",CONCATENATE(BX27,"-",BY27)))</f>
        <v>V-V</v>
      </c>
      <c r="CA27" s="18" t="str">
        <f>IF(BZ27="No disponible","No disponible",IF(BY27=BX27,"No varía",BZ27))</f>
        <v>No varía</v>
      </c>
      <c r="CB27" s="18" t="str">
        <f>IF(CA27="No disponible","No disponible",IF(CA27="No varía","No varía",IF(BY27="V","Mejora",IF(BY27="R","Empeora",IF(BX27="R","Mejora","Empeora")))))</f>
        <v>No varía</v>
      </c>
      <c r="CC27" s="28" t="b">
        <f>IF($J27&gt;0,CD27&lt;&gt;"NA")</f>
        <v>1</v>
      </c>
      <c r="CD27" s="29">
        <v>6.29</v>
      </c>
      <c r="CE27" s="19">
        <f>$K27</f>
        <v>6.6009414882155077</v>
      </c>
      <c r="CF27" s="18">
        <f>IF(CD27="NA","NA",IF(CD27="ND",0,IF(OR(CD27="Sin dato",ISBLANK(CE27)),"Sin dato",IF(CE27=0,((CG27-CD27)/CG27)*(POWER(-1,$H27)),IF(CE27&lt;0,1+(((CD27-CE27)*(POWER(-1,$H27)))/CE27),1-(((CD27-CE27)*(POWER(-1,$H27)))/CE27))))))</f>
        <v>1.0471056270943506</v>
      </c>
      <c r="CG27" s="20">
        <v>0.06</v>
      </c>
      <c r="CH27" s="18">
        <f>IF(CF27="NA","NA",IF(CF27="Sin dato","Sin dato",1-CF27))</f>
        <v>-4.7105627094350622E-2</v>
      </c>
      <c r="CI27" s="19">
        <f>IF(ISBLANK(CE27),"Sin meta",IF(CD27="NA","NA",IF(CH27&lt;=0,$J27,IF(AND(CH27&lt;=CG27,CH27&gt;0),($J27*(1-(CH27/CG27))),0))))</f>
        <v>2</v>
      </c>
      <c r="CJ27" s="19" t="str">
        <f>IF(BR27="NA","No",IF(BR27="Sin dato","No",IF(BW27=$J27,"V",IF(BW27=0,"R","A"))))</f>
        <v>V</v>
      </c>
      <c r="CK27" s="20" t="str">
        <f>IF(CD27="NA","No",IF(CD27="Sin dato","No",IF(CI27=$J27,"V",IF(CI27=0,"R","A"))))</f>
        <v>V</v>
      </c>
      <c r="CL27" s="18" t="str">
        <f>IF(CJ27="No","No disponible",IF(CK27="No","No disponible",CONCATENATE(CJ27,"-",CK27)))</f>
        <v>V-V</v>
      </c>
      <c r="CM27" s="18" t="str">
        <f>IF(CL27="No disponible","No disponible",IF(CK27=CJ27,"No varía",CL27))</f>
        <v>No varía</v>
      </c>
      <c r="CN27" s="18" t="str">
        <f>IF(CM27="No disponible","No disponible",IF(CM27="No varía","No varía",IF(CK27="V","Mejora",IF(CK27="R","Empeora",IF(CJ27="R","Mejora","Empeora")))))</f>
        <v>No varía</v>
      </c>
      <c r="CO27" s="28" t="b">
        <f>IF($J27&gt;0,CP27&lt;&gt;"NA")</f>
        <v>1</v>
      </c>
      <c r="CP27" s="29">
        <v>6.29</v>
      </c>
      <c r="CQ27" s="19">
        <f>$K27</f>
        <v>6.6009414882155077</v>
      </c>
      <c r="CR27" s="18">
        <f>IF(CP27="NA","NA",IF(CP27="ND",0,IF(OR(CP27="Sin dato",ISBLANK(CQ27)),"Sin dato",IF(CQ27=0,((CS27-CP27)/CS27)*(POWER(-1,$H27)),IF(CQ27&lt;0,1+(((CP27-CQ27)*(POWER(-1,$H27)))/CQ27),1-(((CP27-CQ27)*(POWER(-1,$H27)))/CQ27))))))</f>
        <v>1.0471056270943506</v>
      </c>
      <c r="CS27" s="20">
        <v>0.06</v>
      </c>
      <c r="CT27" s="18">
        <f>IF(CR27="NA","NA",IF(CR27="Sin dato","Sin dato",1-CR27))</f>
        <v>-4.7105627094350622E-2</v>
      </c>
      <c r="CU27" s="19">
        <f>IF(ISBLANK(CQ27),"Sin meta",IF(CP27="NA","NA",IF(CT27&lt;=0,$J27,IF(AND(CT27&lt;=CS27,CT27&gt;0),($J27*(1-(CT27/CS27))),0))))</f>
        <v>2</v>
      </c>
      <c r="CV27" s="19" t="str">
        <f>IF(CD27="NA","No",IF(CD27="Sin dato","No",IF(CI27=$J27,"V",IF(CI27=0,"R","A"))))</f>
        <v>V</v>
      </c>
      <c r="CW27" s="20" t="str">
        <f>IF(CP27="NA","No",IF(CP27="Sin dato","No",IF(CU27=$J27,"V",IF(CU27=0,"R","A"))))</f>
        <v>V</v>
      </c>
      <c r="CX27" s="18" t="str">
        <f>IF(CV27="No","No disponible",IF(CW27="No","No disponible",CONCATENATE(CV27,"-",CW27)))</f>
        <v>V-V</v>
      </c>
      <c r="CY27" s="18" t="str">
        <f>IF(CX27="No disponible","No disponible",IF(CW27=CV27,"No varía",CX27))</f>
        <v>No varía</v>
      </c>
      <c r="CZ27" s="18" t="str">
        <f>IF(CY27="No disponible","No disponible",IF(CY27="No varía","No varía",IF(CW27="V","Mejora",IF(CW27="R","Empeora",IF(CV27="R","Mejora","Empeora")))))</f>
        <v>No varía</v>
      </c>
      <c r="DA27" s="28" t="b">
        <f>IF($J27&gt;0,DB27&lt;&gt;"NA")</f>
        <v>1</v>
      </c>
      <c r="DB27" s="27" t="s">
        <v>28</v>
      </c>
      <c r="DC27" s="19">
        <f>$K27</f>
        <v>6.6009414882155077</v>
      </c>
      <c r="DD27" s="18" t="str">
        <f>IF(DB27="NA","NA",IF(DB27="ND",0,IF(OR(DB27="Sin dato",ISBLANK(DC27)),"Sin dato",IF(DC27=0,((DE27-DB27)/DE27)*(POWER(-1,$H27)),IF(DC27&lt;0,1+(((DB27-DC27)*(POWER(-1,$H27)))/DC27),1-(((DB27-DC27)*(POWER(-1,$H27)))/DC27))))))</f>
        <v>Sin dato</v>
      </c>
      <c r="DE27" s="20">
        <v>0.06</v>
      </c>
      <c r="DF27" s="18" t="str">
        <f>IF(DD27="NA","NA",IF(DD27="Sin dato","Sin dato",1-DD27))</f>
        <v>Sin dato</v>
      </c>
      <c r="DG27" s="19">
        <f>IF(ISBLANK(DC27),"Sin meta",IF(DB27="NA","NA",IF(DF27&lt;=0,$J27,IF(AND(DF27&lt;=DE27,DF27&gt;0),($J27*(1-(DF27/DE27))),0))))</f>
        <v>0</v>
      </c>
      <c r="DH27" s="19" t="str">
        <f>IF(CP27="NA","No",IF(CP27="Sin dato","No",IF(CU27=$J27,"V",IF(CU27=0,"R","A"))))</f>
        <v>V</v>
      </c>
      <c r="DI27" s="20" t="str">
        <f>IF(DB27="NA","No",IF(DB27="Sin dato","No",IF(DG27=$J27,"V",IF(DG27=0,"R","A"))))</f>
        <v>No</v>
      </c>
      <c r="DJ27" s="18" t="str">
        <f>IF(DH27="No","No disponible",IF(DI27="No","No disponible",CONCATENATE(DH27,"-",DI27)))</f>
        <v>No disponible</v>
      </c>
      <c r="DK27" s="18" t="str">
        <f>IF(DJ27="No disponible","No disponible",IF(DI27=DH27,"No varía",DJ27))</f>
        <v>No disponible</v>
      </c>
      <c r="DL27" s="18" t="str">
        <f>IF(DK27="No disponible","No disponible",IF(DK27="No varía","No varía",IF(DI27="V","Mejora",IF(DI27="R","Empeora",IF(DH27="R","Mejora","Empeora")))))</f>
        <v>No disponible</v>
      </c>
      <c r="DM27" s="28" t="b">
        <f>IF($J27&gt;0,DN27&lt;&gt;"NA")</f>
        <v>1</v>
      </c>
      <c r="DN27" s="27" t="s">
        <v>28</v>
      </c>
      <c r="DO27" s="19">
        <f>$K27</f>
        <v>6.6009414882155077</v>
      </c>
      <c r="DP27" s="18" t="str">
        <f>IF(DN27="NA","NA",IF(DN27="ND",0,IF(OR(DN27="Sin dato",ISBLANK(DO27)),"Sin dato",IF(DO27=0,((DQ27-DN27)/DQ27)*(POWER(-1,$H27)),IF(DO27&lt;0,1+(((DN27-DO27)*(POWER(-1,$H27)))/DO27),1-(((DN27-DO27)*(POWER(-1,$H27)))/DO27))))))</f>
        <v>Sin dato</v>
      </c>
      <c r="DQ27" s="20">
        <v>0.06</v>
      </c>
      <c r="DR27" s="18" t="str">
        <f>IF(DP27="NA","NA",IF(DP27="Sin dato","Sin dato",1-DP27))</f>
        <v>Sin dato</v>
      </c>
      <c r="DS27" s="19">
        <f>IF(ISBLANK(DO27),"Sin meta",IF(DN27="NA","NA",IF(DR27&lt;=0,$J27,IF(AND(DR27&lt;=DQ27,DR27&gt;0),($J27*(1-(DR27/DQ27))),0))))</f>
        <v>0</v>
      </c>
      <c r="DT27" s="19" t="str">
        <f>IF(DB27="NA","No",IF(DB27="Sin dato","No",IF(DG27=$J27,"V",IF(DG27=0,"R","A"))))</f>
        <v>No</v>
      </c>
      <c r="DU27" s="20" t="str">
        <f>IF(DN27="NA","No",IF(DN27="Sin dato","No",IF(DS27=$J27,"V",IF(DS27=0,"R","A"))))</f>
        <v>No</v>
      </c>
      <c r="DV27" s="18" t="str">
        <f>IF(DT27="No","No disponible",IF(DU27="No","No disponible",CONCATENATE(DT27,"-",DU27)))</f>
        <v>No disponible</v>
      </c>
      <c r="DW27" s="18" t="str">
        <f>IF(DV27="No disponible","No disponible",IF(DU27=DT27,"No varía",DV27))</f>
        <v>No disponible</v>
      </c>
      <c r="DX27" s="18" t="str">
        <f>IF(DW27="No disponible","No disponible",IF(DW27="No varía","No varía",IF(DU27="V","Mejora",IF(DU27="R","Empeora",IF(DT27="R","Mejora","Empeora")))))</f>
        <v>No disponible</v>
      </c>
      <c r="DY27" s="28" t="b">
        <f>IF($J27&gt;0,DZ27&lt;&gt;"NA")</f>
        <v>1</v>
      </c>
      <c r="DZ27" s="27" t="s">
        <v>28</v>
      </c>
      <c r="EA27" s="19">
        <f>$K27</f>
        <v>6.6009414882155077</v>
      </c>
      <c r="EB27" s="18" t="str">
        <f>IF(DZ27="NA","NA",IF(DZ27="ND",0,IF(OR(DZ27="Sin dato",ISBLANK(EA27)),"Sin dato",IF(EA27=0,((EC27-DZ27)/EC27)*(POWER(-1,$H27)),IF(EA27&lt;0,1+(((DZ27-EA27)*(POWER(-1,$H27)))/EA27),1-(((DZ27-EA27)*(POWER(-1,$H27)))/EA27))))))</f>
        <v>Sin dato</v>
      </c>
      <c r="EC27" s="20">
        <v>0.06</v>
      </c>
      <c r="ED27" s="18" t="str">
        <f>IF(EB27="NA","NA",IF(EB27="Sin dato","Sin dato",1-EB27))</f>
        <v>Sin dato</v>
      </c>
      <c r="EE27" s="19">
        <f>IF(ISBLANK(EA27),"Sin meta",IF(DZ27="NA","NA",IF(ED27&lt;=0,$J27,IF(AND(ED27&lt;=EC27,ED27&gt;0),($J27*(1-(ED27/EC27))),0))))</f>
        <v>0</v>
      </c>
      <c r="EF27" s="19" t="str">
        <f>IF(DN27="NA","No",IF(DN27="Sin dato","No",IF(DS27=$J27,"V",IF(DS27=0,"R","A"))))</f>
        <v>No</v>
      </c>
      <c r="EG27" s="20" t="str">
        <f>IF(DZ27="NA","No",IF(DZ27="Sin dato","No",IF(EE27=$J27,"V",IF(EE27=0,"R","A"))))</f>
        <v>No</v>
      </c>
      <c r="EH27" s="18" t="str">
        <f>IF(EF27="No","No disponible",IF(EG27="No","No disponible",CONCATENATE(EF27,"-",EG27)))</f>
        <v>No disponible</v>
      </c>
      <c r="EI27" s="18" t="str">
        <f>IF(EH27="No disponible","No disponible",IF(EG27=EF27,"No varía",EH27))</f>
        <v>No disponible</v>
      </c>
      <c r="EJ27" s="18" t="str">
        <f>IF(EI27="No disponible","No disponible",IF(EI27="No varía","No varía",IF(EG27="V","Mejora",IF(EG27="R","Empeora",IF(EF27="R","Mejora","Empeora")))))</f>
        <v>No disponible</v>
      </c>
      <c r="EK27" s="28" t="b">
        <f>IF($J27&gt;0,EL27&lt;&gt;"NA")</f>
        <v>1</v>
      </c>
      <c r="EL27" s="27" t="s">
        <v>28</v>
      </c>
      <c r="EM27" s="19">
        <f>$K27</f>
        <v>6.6009414882155077</v>
      </c>
      <c r="EN27" s="18" t="str">
        <f>IF(EL27="NA","NA",IF(EL27="ND",0,IF(OR(EL27="Sin dato",ISBLANK(EM27)),"Sin dato",IF(EM27=0,((EO27-EL27)/EO27)*(POWER(-1,$H27)),IF(EM27&lt;0,1+(((EL27-EM27)*(POWER(-1,$H27)))/EM27),1-(((EL27-EM27)*(POWER(-1,$H27)))/EM27))))))</f>
        <v>Sin dato</v>
      </c>
      <c r="EO27" s="20">
        <v>0.06</v>
      </c>
      <c r="EP27" s="18" t="str">
        <f>IF(EN27="NA","NA",IF(EN27="Sin dato","Sin dato",1-EN27))</f>
        <v>Sin dato</v>
      </c>
      <c r="EQ27" s="19">
        <f>IF(ISBLANK(EM27),"Sin meta",IF(EL27="NA","NA",IF(EP27&lt;=0,$J27,IF(AND(EP27&lt;=EO27,EP27&gt;0),($J27*(1-(EP27/EO27))),0))))</f>
        <v>0</v>
      </c>
      <c r="ER27" s="19" t="str">
        <f>IF(DZ27="NA","No",IF(DZ27="Sin dato","No",IF(EE27=$J27,"V",IF(EE27=0,"R","A"))))</f>
        <v>No</v>
      </c>
      <c r="ES27" s="20" t="str">
        <f>IF(EL27="NA","No",IF(EL27="Sin dato","No",IF(EQ27=$J27,"V",IF(EQ27=0,"R","A"))))</f>
        <v>No</v>
      </c>
      <c r="ET27" s="18" t="str">
        <f>IF(ER27="No","No disponible",IF(ES27="No","No disponible",CONCATENATE(ER27,"-",ES27)))</f>
        <v>No disponible</v>
      </c>
      <c r="EU27" s="18" t="str">
        <f>IF(ET27="No disponible","No disponible",IF(ES27=ER27,"No varía",ET27))</f>
        <v>No disponible</v>
      </c>
      <c r="EV27" s="18" t="str">
        <f>IF(EU27="No disponible","No disponible",IF(EU27="No varía","No varía",IF(ES27="V","Mejora",IF(ES27="R","Empeora",IF(ER27="R","Mejora","Empeora")))))</f>
        <v>No disponible</v>
      </c>
      <c r="EW27" s="24"/>
      <c r="EX27" s="25" t="b">
        <f>IF(EL27="NA","NA",IF(EL27="ND","GC0",IF(EL27="Sin dato",IF(DZ27="NA","NA",IF(DZ27="ND","GC0",IF(DZ27="Sin dato",IF(DN27="NA","NA",IF(DN27="ND","GC0",IF(DN27="Sin dato",IF(DB27="NA","NA",IF(DB27="ND","GC0",IF(DB27="Sin dato",IF(CP27="NA","NA",IF(CP27="ND","GC0",IF(CP27="Sin dato",IF(CD27="NA","NA",IF(CD27="ND","GC0",IF(CD27="Sin dato",IF(BR27="NA","NA",IF(BR27="ND","GC0",IF(BR27="Sin dato",IF(BF27="NA","NA",IF(BF27="ND","GC0",IF(BF27="Sin dato",IF(AT27="NA","NA",IF(AT27="ND","GC0",IF(AT27="Sin dato",IF(AH27="NA","NA",IF(AH27="ND","GC0",IF(AH27="Sin dato",IF(V27="NA","No evaluable",IF(V27="Sin dato", IF(N27="Sin dato", IF(($B$58-$B$71)&gt;($I27),"GC0",  "No evaluable"))))))))))))))))))))))))))))))))))</f>
        <v>0</v>
      </c>
      <c r="EZ27" s="2">
        <f>IF(EX27="GC0",0,IF(EX27=FALSE,IF(EL27="Sin dato",IF(DZ27="Sin dato",IF(DN27="Sin dato",IF(DB27="Sin dato",IF(CP27="Sin dato",IF(CD27="Sin dato",IF(BR27="Sin dato",IF(BF27="Sin dato",IF(AT27="Sin dato",IF(AH27="Sin dato",IF(V27="Sin dato",IF(N27="Sin dato",0,S27),AA27),AM27),AY27),BK27),BW27),CI27),CU27),DG27),DS27),EE27),EQ27)))</f>
        <v>2</v>
      </c>
      <c r="FE27" s="24">
        <f>IF(EZ27=FALSE,0,IF(EZ27="GC0",0,EZ27))</f>
        <v>2</v>
      </c>
      <c r="FH27" s="23" t="b">
        <f>IF($J27&gt;0,FI27&lt;&gt;"NA")</f>
        <v>1</v>
      </c>
      <c r="FI27" s="59">
        <f>IF(EL27="Sin dato",IF(DZ27="Sin dato",IF(DN27="Sin dato",IF(DB27="Sin dato",IF(CP27="Sin dato",IF(CD27="Sin dato",IF(BR27="Sin dato",IF(BF27="Sin dato",IF(AT27="Sin dato",IF(AH27="Sin dato",IF(V27="Sin dato",IF(N27="Sin dato","Sin dato",N27),V27),AH27),AT27),BF27),BR27),CD27),CP27),DB27),DN27),DZ27),EL27)</f>
        <v>6.29</v>
      </c>
      <c r="FJ27" s="19">
        <f>IF(FI27="NA",$K27,IF(FI27="Sin dato",$K27,IF(FK27="Diciembre",$EM27,IF(FK27="Noviembre",$EA27,IF(FK27="Octubre",$DO27,IF(FK27="Septiembre",$DC27,IF(FK27="Agosto",$CQ27,IF(FK27="Julio",$CE27,IF(FK27="Junio",$BS27,IF(FK27="Mayo",$BG27,IF(FK27="Abril",$AU27,IF(FK27="Marzo",$AI27,IF(FK27="Febrero",$W27,IF(FK27="Enero",$O27,$K27))))))))))))))</f>
        <v>6.6009414882155077</v>
      </c>
      <c r="FK27" s="18" t="str">
        <f>IF(FI27="NA","NA",IF(EL27="Sin dato",IF(DZ27="Sin dato",IF(DN27="Sin dato",IF(DB27="Sin dato",IF(CP27="Sin dato",IF(CD27="Sin dato",IF(BR27="Sin dato",IF(BF27="Sin dato",IF(AT27="Sin dato",IF(AH27="Sin dato",IF(V27="Sin dato",IF(N27="Sin dato","Sin dato","Enero"),"Febrero"),"Marzo"),"Abril"),"Mayo"),"Junio"),"Julio"),"Agosto"),"Septiembre"),"Octubre"),"Noviembre"),"Diciembre"))</f>
        <v>Agosto</v>
      </c>
      <c r="FL27" s="18">
        <f>IF(FI27="NA","NA",IF(FI27="ND",0,IF(OR(FI27="Sin dato",ISBLANK(FJ27)),"Sin dato",IF(FJ27=0,((FM27-FI27)/FM27)*(POWER(-1, $H27)),IF(FJ27&lt;0,1+(((FI27-FJ27)*(POWER(-1, $H27)))/FJ27),1-(((FI27-FJ27)*(POWER(-1, $H27)))/FJ27))))))</f>
        <v>1.0471056270943506</v>
      </c>
      <c r="FM27" s="20">
        <f>$EO27</f>
        <v>0.06</v>
      </c>
      <c r="FN27" s="18">
        <f>IF(FL27="NA","NA",IF(FL27="Sin dato","Sin dato",1-FL27))</f>
        <v>-4.7105627094350622E-2</v>
      </c>
      <c r="FO27" s="19">
        <f>IF(ISBLANK(FJ27),"Sin meta",IF(FI27="NA","NA",IF(FN27&lt;=0,$J27,IF(AND(FN27&lt;=FM27,FN27&gt;0),($J27*(1-(FN27/FM27))),0))))</f>
        <v>2</v>
      </c>
      <c r="FP27" s="18"/>
    </row>
    <row r="28" spans="1:172" ht="45" customHeight="1" x14ac:dyDescent="0.25">
      <c r="A28" s="56"/>
      <c r="B28" s="61"/>
      <c r="C28" s="54" t="s">
        <v>86</v>
      </c>
      <c r="D28" s="33"/>
      <c r="E28" s="34" t="s">
        <v>85</v>
      </c>
      <c r="F28" s="33" t="s">
        <v>34</v>
      </c>
      <c r="G28" s="33" t="s">
        <v>49</v>
      </c>
      <c r="H28" s="32">
        <v>1</v>
      </c>
      <c r="I28" s="32">
        <v>7</v>
      </c>
      <c r="J28" s="31">
        <v>2</v>
      </c>
      <c r="K28" s="18">
        <v>0.8</v>
      </c>
      <c r="L28" s="28">
        <f>IF(N28&lt;&gt;"NA",IF(N28&lt;&gt;"Sin dato",1,0),0)</f>
        <v>1</v>
      </c>
      <c r="M28" s="28" t="b">
        <f>IF($J28&gt;0,N28&lt;&gt;"NA")</f>
        <v>1</v>
      </c>
      <c r="N28" s="27">
        <v>0.77800000000000002</v>
      </c>
      <c r="O28" s="18">
        <f>$K28</f>
        <v>0.8</v>
      </c>
      <c r="P28" s="18">
        <f>IF(N28="NA","NA",IF(N28="ND",0,IF(OR(N28="Sin dato",ISBLANK(O28)),"Sin dato",IF(O28=0,((Q28-N28)/Q28)*(POWER(-1, H28)),IF(O28&lt;0,1+(((N28-O28)*(POWER(-1, H28)))/O28),1-(((N28-O28)*(POWER(-1, H28)))/O28))))))</f>
        <v>0.97249999999999992</v>
      </c>
      <c r="Q28" s="20">
        <v>0.06</v>
      </c>
      <c r="R28" s="18">
        <f>IF(P28="NA","NA",IF(P28="Sin dato","Sin dato",1-P28))</f>
        <v>2.750000000000008E-2</v>
      </c>
      <c r="S28" s="19">
        <f>IF(ISBLANK(O28),"Sin meta",IF(N28="NA","NA",IF(R28&lt;=0,J28,IF(AND(R28&lt;=Q28,R28&gt;0),(J28*(1-(R28/Q28))),0))))</f>
        <v>1.0833333333333306</v>
      </c>
      <c r="T28" s="20" t="str">
        <f>IF(N28="NA","No",IF(N28="Sin dato","No",IF(S28=$J28,"V",IF(S28=0,"R","A"))))</f>
        <v>A</v>
      </c>
      <c r="U28" s="28" t="b">
        <f>IF($J28&gt;0,V28&lt;&gt;"NA")</f>
        <v>1</v>
      </c>
      <c r="V28" s="27">
        <v>0.60189999999999999</v>
      </c>
      <c r="W28" s="18">
        <f>$K28</f>
        <v>0.8</v>
      </c>
      <c r="X28" s="18">
        <f>IF(V28="NA","NA",IF(V28="ND",0,IF(OR(V28="Sin dato",ISBLANK(W28)),"Sin dato",IF(W28=0,((Y28-V28)/Y28)*(POWER(-1,$H28)),IF(W28&lt;0,1+(((V28-W28)*(POWER(-1,$H28)))/W28),1-(((V28-W28)*(POWER(-1,$H28)))/W28))))))</f>
        <v>0.7523749999999999</v>
      </c>
      <c r="Y28" s="20">
        <v>0.06</v>
      </c>
      <c r="Z28" s="18">
        <f>IF(X28="NA","NA",IF(X28="Sin dato","Sin dato",1-X28))</f>
        <v>0.2476250000000001</v>
      </c>
      <c r="AA28" s="19">
        <f>IF(ISBLANK(W28),"Sin meta",IF(V28="NA","NA",IF(Z28&lt;=0,$J28,IF(AND(Z28&lt;=Y28,Z28&gt;0),($J28*(1-(Z28/Y28))),0))))</f>
        <v>0</v>
      </c>
      <c r="AB28" s="19" t="str">
        <f>IF(N28="NA","No",IF(N28="Sin dato","No",IF(S28=$J28,"V",IF(S28=0,"R","A"))))</f>
        <v>A</v>
      </c>
      <c r="AC28" s="20" t="str">
        <f>IF(V28="NA","No",IF(V28="Sin dato","No",IF(AA28=$J28,"V",IF(AA28=0,"R","A"))))</f>
        <v>R</v>
      </c>
      <c r="AD28" s="18" t="str">
        <f>IF(AB28="No","No disponible",IF(AC28="No","No disponible",CONCATENATE(AB28,"-",AC28)))</f>
        <v>A-R</v>
      </c>
      <c r="AE28" s="18" t="str">
        <f>IF(AD28="No disponible","No disponible",IF(AC28=AB28,"No varía",AD28))</f>
        <v>A-R</v>
      </c>
      <c r="AF28" s="18" t="str">
        <f>IF(AE28="No disponible","No disponible",IF(AE28="No varía","No varía",IF(AC28="V","Mejora",IF(AC28="R","Empeora",IF(AB28="R","Mejora","Empeora")))))</f>
        <v>Empeora</v>
      </c>
      <c r="AG28" s="28" t="b">
        <f>IF($J28&gt;0,AH28&lt;&gt;"NA")</f>
        <v>1</v>
      </c>
      <c r="AH28" s="27">
        <v>0.75230000000000008</v>
      </c>
      <c r="AI28" s="18">
        <f>$K28</f>
        <v>0.8</v>
      </c>
      <c r="AJ28" s="18">
        <f>IF(AH28="NA","NA",IF(AH28="ND",0,IF(OR(AH28="Sin dato",ISBLANK(AI28)),"Sin dato",IF(AI28=0,((AK28-AH28)/AK28)*(POWER(-1,$H28)),IF(AI28&lt;0,1+(((AH28-AI28)*(POWER(-1,$H28)))/AI28),1-(((AH28-AI28)*(POWER(-1,$H28)))/AI28))))))</f>
        <v>0.94037500000000007</v>
      </c>
      <c r="AK28" s="20">
        <v>0.06</v>
      </c>
      <c r="AL28" s="18">
        <f>IF(AJ28="NA","NA",IF(AJ28="Sin dato","Sin dato",1-AJ28))</f>
        <v>5.9624999999999928E-2</v>
      </c>
      <c r="AM28" s="19">
        <f>IF(ISBLANK(AI28),"Sin meta",IF(AH28="NA","NA",IF(AL28&lt;=0,$J28,IF(AND(AL28&lt;=AK28,AL28&gt;0),($J28*(1-(AL28/AK28))),0))))</f>
        <v>1.2500000000002398E-2</v>
      </c>
      <c r="AN28" s="19" t="str">
        <f>IF(V28="NA","No",IF(V28="Sin dato","No",IF(AA28=$J28,"V",IF(AA28=0,"R","A"))))</f>
        <v>R</v>
      </c>
      <c r="AO28" s="20" t="str">
        <f>IF(AH28="NA","No",IF(AH28="Sin dato","No",IF(AM28=$J28,"V",IF(AM28=0,"R","A"))))</f>
        <v>A</v>
      </c>
      <c r="AP28" s="18" t="str">
        <f>IF(AN28="No","No disponible",IF(AO28="No","No disponible",CONCATENATE(AN28,"-",AO28)))</f>
        <v>R-A</v>
      </c>
      <c r="AQ28" s="18" t="str">
        <f>IF(AP28="No disponible","No disponible",IF(AO28=AN28,"No varía",AP28))</f>
        <v>R-A</v>
      </c>
      <c r="AR28" s="18" t="str">
        <f>IF(AQ28="No disponible","No disponible",IF(AQ28="No varía","No varía",IF(AO28="V","Mejora",IF(AO28="R","Empeora",IF(AN28="R","Mejora","Empeora")))))</f>
        <v>Mejora</v>
      </c>
      <c r="AS28" s="28" t="b">
        <f>IF($J28&gt;0,AT28&lt;&gt;"NA")</f>
        <v>1</v>
      </c>
      <c r="AT28" s="27">
        <v>0.75319999999999998</v>
      </c>
      <c r="AU28" s="18">
        <f>$K28</f>
        <v>0.8</v>
      </c>
      <c r="AV28" s="18">
        <f>IF(AT28="NA","NA",IF(AT28="ND",0,IF(OR(AT28="Sin dato",ISBLANK(AU28)),"Sin dato",IF(AU28=0,((AW28-AT28)/AW28)*(POWER(-1,$H28)),IF(AU28&lt;0,1+(((AT28-AU28)*(POWER(-1,$H28)))/AU28),1-(((AT28-AU28)*(POWER(-1,$H28)))/AU28))))))</f>
        <v>0.94149999999999989</v>
      </c>
      <c r="AW28" s="20">
        <v>0.06</v>
      </c>
      <c r="AX28" s="18">
        <f>IF(AV28="NA","NA",IF(AV28="Sin dato","Sin dato",1-AV28))</f>
        <v>5.8500000000000107E-2</v>
      </c>
      <c r="AY28" s="19">
        <f>IF(ISBLANK(AU28),"Sin meta",IF(AT28="NA","NA",IF(AX28&lt;=0,$J28,IF(AND(AX28&lt;=AW28,AX28&gt;0),($J28*(1-(AX28/AW28))),0))))</f>
        <v>4.999999999999627E-2</v>
      </c>
      <c r="AZ28" s="19" t="str">
        <f>IF(AH28="NA","No",IF(AH28="Sin dato","No",IF(AM28=$J28,"V",IF(AM28=0,"R","A"))))</f>
        <v>A</v>
      </c>
      <c r="BA28" s="20" t="str">
        <f>IF(AT28="NA","No",IF(AT28="Sin dato","No",IF(AY28=$J28,"V",IF(AY28=0,"R","A"))))</f>
        <v>A</v>
      </c>
      <c r="BB28" s="18" t="str">
        <f>IF(AZ28="No","No disponible",IF(BA28="No","No disponible",CONCATENATE(AZ28,"-",BA28)))</f>
        <v>A-A</v>
      </c>
      <c r="BC28" s="18" t="str">
        <f>IF(BB28="No disponible","No disponible",IF(BA28=AZ28,"No varía",BB28))</f>
        <v>No varía</v>
      </c>
      <c r="BD28" s="18" t="str">
        <f>IF(BC28="No disponible","No disponible",IF(BC28="No varía","No varía",IF(BA28="V","Mejora",IF(BA28="R","Empeora",IF(AZ28="R","Mejora","Empeora")))))</f>
        <v>No varía</v>
      </c>
      <c r="BE28" s="28" t="b">
        <f>IF($J28&gt;0,BF28&lt;&gt;"NA")</f>
        <v>1</v>
      </c>
      <c r="BF28" s="27">
        <v>0.75590000000000002</v>
      </c>
      <c r="BG28" s="18">
        <f>$K28</f>
        <v>0.8</v>
      </c>
      <c r="BH28" s="18">
        <f>IF(BF28="NA","NA",IF(BF28="ND",0,IF(OR(BF28="Sin dato",ISBLANK(BG28)),"Sin dato",IF(BG28=0,((BI28-BF28)/BI28)*(POWER(-1,$H28)),IF(BG28&lt;0,1+(((BF28-BG28)*(POWER(-1,$H28)))/BG28),1-(((BF28-BG28)*(POWER(-1,$H28)))/BG28))))))</f>
        <v>0.94487499999999991</v>
      </c>
      <c r="BI28" s="20">
        <v>0.06</v>
      </c>
      <c r="BJ28" s="18">
        <f>IF(BH28="NA","NA",IF(BH28="Sin dato","Sin dato",1-BH28))</f>
        <v>5.5125000000000091E-2</v>
      </c>
      <c r="BK28" s="19">
        <f>IF(ISBLANK(BG28),"Sin meta",IF(BF28="NA","NA",IF(BJ28&lt;=0,$J28,IF(AND(BJ28&lt;=BI28,BJ28&gt;0),($J28*(1-(BJ28/BI28))),0))))</f>
        <v>0.16249999999999698</v>
      </c>
      <c r="BL28" s="19" t="str">
        <f>IF(AT28="NA","No",IF(AT28="Sin dato","No",IF(AY28=$J28,"V",IF(AY28=0,"R","A"))))</f>
        <v>A</v>
      </c>
      <c r="BM28" s="20" t="str">
        <f>IF(BF28="NA","No",IF(BF28="Sin dato","No",IF(BK28=$J28,"V",IF(BK28=0,"R","A"))))</f>
        <v>A</v>
      </c>
      <c r="BN28" s="18" t="str">
        <f>IF(BL28="No","No disponible",IF(BM28="No","No disponible",CONCATENATE(BL28,"-",BM28)))</f>
        <v>A-A</v>
      </c>
      <c r="BO28" s="18" t="str">
        <f>IF(BN28="No disponible","No disponible",IF(BM28=BL28,"No varía",BN28))</f>
        <v>No varía</v>
      </c>
      <c r="BP28" s="18" t="str">
        <f>IF(BO28="No disponible","No disponible",IF(BO28="No varía","No varía",IF(BM28="V","Mejora",IF(BM28="R","Empeora",IF(BL28="R","Mejora","Empeora")))))</f>
        <v>No varía</v>
      </c>
      <c r="BQ28" s="28" t="b">
        <f>IF($J28&gt;0,BR28&lt;&gt;"NA")</f>
        <v>1</v>
      </c>
      <c r="BR28" s="27">
        <v>0.70099999999999996</v>
      </c>
      <c r="BS28" s="18">
        <f>$K28</f>
        <v>0.8</v>
      </c>
      <c r="BT28" s="18">
        <f>IF(BR28="NA","NA",IF(BR28="ND",0,IF(OR(BR28="Sin dato",ISBLANK(BS28)),"Sin dato",IF(BS28=0,((BU28-BR28)/BU28)*(POWER(-1,$H28)),IF(BS28&lt;0,1+(((BR28-BS28)*(POWER(-1,$H28)))/BS28),1-(((BR28-BS28)*(POWER(-1,$H28)))/BS28))))))</f>
        <v>0.87624999999999986</v>
      </c>
      <c r="BU28" s="20">
        <v>0.06</v>
      </c>
      <c r="BV28" s="18">
        <f>IF(BT28="NA","NA",IF(BT28="Sin dato","Sin dato",1-BT28))</f>
        <v>0.12375000000000014</v>
      </c>
      <c r="BW28" s="19">
        <f>IF(ISBLANK(BS28),"Sin meta",IF(BR28="NA","NA",IF(BV28&lt;=0,$J28,IF(AND(BV28&lt;=BU28,BV28&gt;0),($J28*(1-(BV28/BU28))),0))))</f>
        <v>0</v>
      </c>
      <c r="BX28" s="19" t="str">
        <f>IF(BF28="NA","No",IF(BF28="Sin dato","No",IF(BK28=$J28,"V",IF(BK28=0,"R","A"))))</f>
        <v>A</v>
      </c>
      <c r="BY28" s="20" t="str">
        <f>IF(BR28="NA","No",IF(BR28="Sin dato","No",IF(BW28=$J28,"V",IF(BW28=0,"R","A"))))</f>
        <v>R</v>
      </c>
      <c r="BZ28" s="18" t="str">
        <f>IF(BX28="No","No disponible",IF(BY28="No","No disponible",CONCATENATE(BX28,"-",BY28)))</f>
        <v>A-R</v>
      </c>
      <c r="CA28" s="18" t="str">
        <f>IF(BZ28="No disponible","No disponible",IF(BY28=BX28,"No varía",BZ28))</f>
        <v>A-R</v>
      </c>
      <c r="CB28" s="18" t="str">
        <f>IF(CA28="No disponible","No disponible",IF(CA28="No varía","No varía",IF(BY28="V","Mejora",IF(BY28="R","Empeora",IF(BX28="R","Mejora","Empeora")))))</f>
        <v>Empeora</v>
      </c>
      <c r="CC28" s="28" t="b">
        <f>IF($J28&gt;0,CD28&lt;&gt;"NA")</f>
        <v>1</v>
      </c>
      <c r="CD28" s="27">
        <v>0.70340000000000003</v>
      </c>
      <c r="CE28" s="18">
        <f>$K28</f>
        <v>0.8</v>
      </c>
      <c r="CF28" s="18">
        <f>IF(CD28="NA","NA",IF(CD28="ND",0,IF(OR(CD28="Sin dato",ISBLANK(CE28)),"Sin dato",IF(CE28=0,((CG28-CD28)/CG28)*(POWER(-1,$H28)),IF(CE28&lt;0,1+(((CD28-CE28)*(POWER(-1,$H28)))/CE28),1-(((CD28-CE28)*(POWER(-1,$H28)))/CE28))))))</f>
        <v>0.87924999999999998</v>
      </c>
      <c r="CG28" s="20">
        <v>0.06</v>
      </c>
      <c r="CH28" s="18">
        <f>IF(CF28="NA","NA",IF(CF28="Sin dato","Sin dato",1-CF28))</f>
        <v>0.12075000000000002</v>
      </c>
      <c r="CI28" s="19">
        <f>IF(ISBLANK(CE28),"Sin meta",IF(CD28="NA","NA",IF(CH28&lt;=0,$J28,IF(AND(CH28&lt;=CG28,CH28&gt;0),($J28*(1-(CH28/CG28))),0))))</f>
        <v>0</v>
      </c>
      <c r="CJ28" s="19" t="str">
        <f>IF(BR28="NA","No",IF(BR28="Sin dato","No",IF(BW28=$J28,"V",IF(BW28=0,"R","A"))))</f>
        <v>R</v>
      </c>
      <c r="CK28" s="20" t="str">
        <f>IF(CD28="NA","No",IF(CD28="Sin dato","No",IF(CI28=$J28,"V",IF(CI28=0,"R","A"))))</f>
        <v>R</v>
      </c>
      <c r="CL28" s="18" t="str">
        <f>IF(CJ28="No","No disponible",IF(CK28="No","No disponible",CONCATENATE(CJ28,"-",CK28)))</f>
        <v>R-R</v>
      </c>
      <c r="CM28" s="18" t="str">
        <f>IF(CL28="No disponible","No disponible",IF(CK28=CJ28,"No varía",CL28))</f>
        <v>No varía</v>
      </c>
      <c r="CN28" s="18" t="str">
        <f>IF(CM28="No disponible","No disponible",IF(CM28="No varía","No varía",IF(CK28="V","Mejora",IF(CK28="R","Empeora",IF(CJ28="R","Mejora","Empeora")))))</f>
        <v>No varía</v>
      </c>
      <c r="CO28" s="28" t="b">
        <f>IF($J28&gt;0,CP28&lt;&gt;"NA")</f>
        <v>1</v>
      </c>
      <c r="CP28" s="27">
        <v>0.70169999999999999</v>
      </c>
      <c r="CQ28" s="18">
        <f>$K28</f>
        <v>0.8</v>
      </c>
      <c r="CR28" s="18">
        <f>IF(CP28="NA","NA",IF(CP28="ND",0,IF(OR(CP28="Sin dato",ISBLANK(CQ28)),"Sin dato",IF(CQ28=0,((CS28-CP28)/CS28)*(POWER(-1,$H28)),IF(CQ28&lt;0,1+(((CP28-CQ28)*(POWER(-1,$H28)))/CQ28),1-(((CP28-CQ28)*(POWER(-1,$H28)))/CQ28))))))</f>
        <v>0.87712499999999993</v>
      </c>
      <c r="CS28" s="20">
        <v>0.06</v>
      </c>
      <c r="CT28" s="18">
        <f>IF(CR28="NA","NA",IF(CR28="Sin dato","Sin dato",1-CR28))</f>
        <v>0.12287500000000007</v>
      </c>
      <c r="CU28" s="19">
        <f>IF(ISBLANK(CQ28),"Sin meta",IF(CP28="NA","NA",IF(CT28&lt;=0,$J28,IF(AND(CT28&lt;=CS28,CT28&gt;0),($J28*(1-(CT28/CS28))),0))))</f>
        <v>0</v>
      </c>
      <c r="CV28" s="19" t="str">
        <f>IF(CD28="NA","No",IF(CD28="Sin dato","No",IF(CI28=$J28,"V",IF(CI28=0,"R","A"))))</f>
        <v>R</v>
      </c>
      <c r="CW28" s="20" t="str">
        <f>IF(CP28="NA","No",IF(CP28="Sin dato","No",IF(CU28=$J28,"V",IF(CU28=0,"R","A"))))</f>
        <v>R</v>
      </c>
      <c r="CX28" s="18" t="str">
        <f>IF(CV28="No","No disponible",IF(CW28="No","No disponible",CONCATENATE(CV28,"-",CW28)))</f>
        <v>R-R</v>
      </c>
      <c r="CY28" s="18" t="str">
        <f>IF(CX28="No disponible","No disponible",IF(CW28=CV28,"No varía",CX28))</f>
        <v>No varía</v>
      </c>
      <c r="CZ28" s="18" t="str">
        <f>IF(CY28="No disponible","No disponible",IF(CY28="No varía","No varía",IF(CW28="V","Mejora",IF(CW28="R","Empeora",IF(CV28="R","Mejora","Empeora")))))</f>
        <v>No varía</v>
      </c>
      <c r="DA28" s="28" t="b">
        <f>IF($J28&gt;0,DB28&lt;&gt;"NA")</f>
        <v>1</v>
      </c>
      <c r="DB28" s="27" t="s">
        <v>28</v>
      </c>
      <c r="DC28" s="18">
        <f>$K28</f>
        <v>0.8</v>
      </c>
      <c r="DD28" s="18" t="str">
        <f>IF(DB28="NA","NA",IF(DB28="ND",0,IF(OR(DB28="Sin dato",ISBLANK(DC28)),"Sin dato",IF(DC28=0,((DE28-DB28)/DE28)*(POWER(-1,$H28)),IF(DC28&lt;0,1+(((DB28-DC28)*(POWER(-1,$H28)))/DC28),1-(((DB28-DC28)*(POWER(-1,$H28)))/DC28))))))</f>
        <v>Sin dato</v>
      </c>
      <c r="DE28" s="20">
        <v>0.06</v>
      </c>
      <c r="DF28" s="18" t="str">
        <f>IF(DD28="NA","NA",IF(DD28="Sin dato","Sin dato",1-DD28))</f>
        <v>Sin dato</v>
      </c>
      <c r="DG28" s="19">
        <f>IF(ISBLANK(DC28),"Sin meta",IF(DB28="NA","NA",IF(DF28&lt;=0,$J28,IF(AND(DF28&lt;=DE28,DF28&gt;0),($J28*(1-(DF28/DE28))),0))))</f>
        <v>0</v>
      </c>
      <c r="DH28" s="19" t="str">
        <f>IF(CP28="NA","No",IF(CP28="Sin dato","No",IF(CU28=$J28,"V",IF(CU28=0,"R","A"))))</f>
        <v>R</v>
      </c>
      <c r="DI28" s="20" t="str">
        <f>IF(DB28="NA","No",IF(DB28="Sin dato","No",IF(DG28=$J28,"V",IF(DG28=0,"R","A"))))</f>
        <v>No</v>
      </c>
      <c r="DJ28" s="18" t="str">
        <f>IF(DH28="No","No disponible",IF(DI28="No","No disponible",CONCATENATE(DH28,"-",DI28)))</f>
        <v>No disponible</v>
      </c>
      <c r="DK28" s="18" t="str">
        <f>IF(DJ28="No disponible","No disponible",IF(DI28=DH28,"No varía",DJ28))</f>
        <v>No disponible</v>
      </c>
      <c r="DL28" s="18" t="str">
        <f>IF(DK28="No disponible","No disponible",IF(DK28="No varía","No varía",IF(DI28="V","Mejora",IF(DI28="R","Empeora",IF(DH28="R","Mejora","Empeora")))))</f>
        <v>No disponible</v>
      </c>
      <c r="DM28" s="28" t="b">
        <f>IF($J28&gt;0,DN28&lt;&gt;"NA")</f>
        <v>1</v>
      </c>
      <c r="DN28" s="27" t="s">
        <v>28</v>
      </c>
      <c r="DO28" s="18">
        <f>$K28</f>
        <v>0.8</v>
      </c>
      <c r="DP28" s="18" t="str">
        <f>IF(DN28="NA","NA",IF(DN28="ND",0,IF(OR(DN28="Sin dato",ISBLANK(DO28)),"Sin dato",IF(DO28=0,((DQ28-DN28)/DQ28)*(POWER(-1,$H28)),IF(DO28&lt;0,1+(((DN28-DO28)*(POWER(-1,$H28)))/DO28),1-(((DN28-DO28)*(POWER(-1,$H28)))/DO28))))))</f>
        <v>Sin dato</v>
      </c>
      <c r="DQ28" s="20">
        <v>0.06</v>
      </c>
      <c r="DR28" s="18" t="str">
        <f>IF(DP28="NA","NA",IF(DP28="Sin dato","Sin dato",1-DP28))</f>
        <v>Sin dato</v>
      </c>
      <c r="DS28" s="19">
        <f>IF(ISBLANK(DO28),"Sin meta",IF(DN28="NA","NA",IF(DR28&lt;=0,$J28,IF(AND(DR28&lt;=DQ28,DR28&gt;0),($J28*(1-(DR28/DQ28))),0))))</f>
        <v>0</v>
      </c>
      <c r="DT28" s="19" t="str">
        <f>IF(DB28="NA","No",IF(DB28="Sin dato","No",IF(DG28=$J28,"V",IF(DG28=0,"R","A"))))</f>
        <v>No</v>
      </c>
      <c r="DU28" s="20" t="str">
        <f>IF(DN28="NA","No",IF(DN28="Sin dato","No",IF(DS28=$J28,"V",IF(DS28=0,"R","A"))))</f>
        <v>No</v>
      </c>
      <c r="DV28" s="18" t="str">
        <f>IF(DT28="No","No disponible",IF(DU28="No","No disponible",CONCATENATE(DT28,"-",DU28)))</f>
        <v>No disponible</v>
      </c>
      <c r="DW28" s="18" t="str">
        <f>IF(DV28="No disponible","No disponible",IF(DU28=DT28,"No varía",DV28))</f>
        <v>No disponible</v>
      </c>
      <c r="DX28" s="18" t="str">
        <f>IF(DW28="No disponible","No disponible",IF(DW28="No varía","No varía",IF(DU28="V","Mejora",IF(DU28="R","Empeora",IF(DT28="R","Mejora","Empeora")))))</f>
        <v>No disponible</v>
      </c>
      <c r="DY28" s="28" t="b">
        <f>IF($J28&gt;0,DZ28&lt;&gt;"NA")</f>
        <v>1</v>
      </c>
      <c r="DZ28" s="27" t="s">
        <v>28</v>
      </c>
      <c r="EA28" s="18">
        <f>$K28</f>
        <v>0.8</v>
      </c>
      <c r="EB28" s="18" t="str">
        <f>IF(DZ28="NA","NA",IF(DZ28="ND",0,IF(OR(DZ28="Sin dato",ISBLANK(EA28)),"Sin dato",IF(EA28=0,((EC28-DZ28)/EC28)*(POWER(-1,$H28)),IF(EA28&lt;0,1+(((DZ28-EA28)*(POWER(-1,$H28)))/EA28),1-(((DZ28-EA28)*(POWER(-1,$H28)))/EA28))))))</f>
        <v>Sin dato</v>
      </c>
      <c r="EC28" s="20">
        <v>0.06</v>
      </c>
      <c r="ED28" s="18" t="str">
        <f>IF(EB28="NA","NA",IF(EB28="Sin dato","Sin dato",1-EB28))</f>
        <v>Sin dato</v>
      </c>
      <c r="EE28" s="19">
        <f>IF(ISBLANK(EA28),"Sin meta",IF(DZ28="NA","NA",IF(ED28&lt;=0,$J28,IF(AND(ED28&lt;=EC28,ED28&gt;0),($J28*(1-(ED28/EC28))),0))))</f>
        <v>0</v>
      </c>
      <c r="EF28" s="19" t="str">
        <f>IF(DN28="NA","No",IF(DN28="Sin dato","No",IF(DS28=$J28,"V",IF(DS28=0,"R","A"))))</f>
        <v>No</v>
      </c>
      <c r="EG28" s="20" t="str">
        <f>IF(DZ28="NA","No",IF(DZ28="Sin dato","No",IF(EE28=$J28,"V",IF(EE28=0,"R","A"))))</f>
        <v>No</v>
      </c>
      <c r="EH28" s="18" t="str">
        <f>IF(EF28="No","No disponible",IF(EG28="No","No disponible",CONCATENATE(EF28,"-",EG28)))</f>
        <v>No disponible</v>
      </c>
      <c r="EI28" s="18" t="str">
        <f>IF(EH28="No disponible","No disponible",IF(EG28=EF28,"No varía",EH28))</f>
        <v>No disponible</v>
      </c>
      <c r="EJ28" s="18" t="str">
        <f>IF(EI28="No disponible","No disponible",IF(EI28="No varía","No varía",IF(EG28="V","Mejora",IF(EG28="R","Empeora",IF(EF28="R","Mejora","Empeora")))))</f>
        <v>No disponible</v>
      </c>
      <c r="EK28" s="28" t="b">
        <f>IF($J28&gt;0,EL28&lt;&gt;"NA")</f>
        <v>1</v>
      </c>
      <c r="EL28" s="27" t="s">
        <v>28</v>
      </c>
      <c r="EM28" s="18">
        <f>$K28</f>
        <v>0.8</v>
      </c>
      <c r="EN28" s="18" t="str">
        <f>IF(EL28="NA","NA",IF(EL28="ND",0,IF(OR(EL28="Sin dato",ISBLANK(EM28)),"Sin dato",IF(EM28=0,((EO28-EL28)/EO28)*(POWER(-1,$H28)),IF(EM28&lt;0,1+(((EL28-EM28)*(POWER(-1,$H28)))/EM28),1-(((EL28-EM28)*(POWER(-1,$H28)))/EM28))))))</f>
        <v>Sin dato</v>
      </c>
      <c r="EO28" s="20">
        <v>0.06</v>
      </c>
      <c r="EP28" s="18" t="str">
        <f>IF(EN28="NA","NA",IF(EN28="Sin dato","Sin dato",1-EN28))</f>
        <v>Sin dato</v>
      </c>
      <c r="EQ28" s="19">
        <f>IF(ISBLANK(EM28),"Sin meta",IF(EL28="NA","NA",IF(EP28&lt;=0,$J28,IF(AND(EP28&lt;=EO28,EP28&gt;0),($J28*(1-(EP28/EO28))),0))))</f>
        <v>0</v>
      </c>
      <c r="ER28" s="19" t="str">
        <f>IF(DZ28="NA","No",IF(DZ28="Sin dato","No",IF(EE28=$J28,"V",IF(EE28=0,"R","A"))))</f>
        <v>No</v>
      </c>
      <c r="ES28" s="20" t="str">
        <f>IF(EL28="NA","No",IF(EL28="Sin dato","No",IF(EQ28=$J28,"V",IF(EQ28=0,"R","A"))))</f>
        <v>No</v>
      </c>
      <c r="ET28" s="18" t="str">
        <f>IF(ER28="No","No disponible",IF(ES28="No","No disponible",CONCATENATE(ER28,"-",ES28)))</f>
        <v>No disponible</v>
      </c>
      <c r="EU28" s="18" t="str">
        <f>IF(ET28="No disponible","No disponible",IF(ES28=ER28,"No varía",ET28))</f>
        <v>No disponible</v>
      </c>
      <c r="EV28" s="18" t="str">
        <f>IF(EU28="No disponible","No disponible",IF(EU28="No varía","No varía",IF(ES28="V","Mejora",IF(ES28="R","Empeora",IF(ER28="R","Mejora","Empeora")))))</f>
        <v>No disponible</v>
      </c>
      <c r="EW28" s="24"/>
      <c r="EX28" s="25" t="b">
        <f>IF(EL28="NA","NA",IF(EL28="ND","GC0",IF(EL28="Sin dato",IF(DZ28="NA","NA",IF(DZ28="ND","GC0",IF(DZ28="Sin dato",IF(DN28="NA","NA",IF(DN28="ND","GC0",IF(DN28="Sin dato",IF(DB28="NA","NA",IF(DB28="ND","GC0",IF(DB28="Sin dato",IF(CP28="NA","NA",IF(CP28="ND","GC0",IF(CP28="Sin dato",IF(CD28="NA","NA",IF(CD28="ND","GC0",IF(CD28="Sin dato",IF(BR28="NA","NA",IF(BR28="ND","GC0",IF(BR28="Sin dato",IF(BF28="NA","NA",IF(BF28="ND","GC0",IF(BF28="Sin dato",IF(AT28="NA","NA",IF(AT28="ND","GC0",IF(AT28="Sin dato",IF(AH28="NA","NA",IF(AH28="ND","GC0",IF(AH28="Sin dato",IF(V28="NA","No evaluable",IF(V28="Sin dato", IF(N28="Sin dato", IF(($B$58-$B$71)&gt;($I28),"GC0",  "No evaluable"))))))))))))))))))))))))))))))))))</f>
        <v>0</v>
      </c>
      <c r="EZ28" s="2">
        <f>IF(EX28="GC0",0,IF(EX28=FALSE,IF(EL28="Sin dato",IF(DZ28="Sin dato",IF(DN28="Sin dato",IF(DB28="Sin dato",IF(CP28="Sin dato",IF(CD28="Sin dato",IF(BR28="Sin dato",IF(BF28="Sin dato",IF(AT28="Sin dato",IF(AH28="Sin dato",IF(V28="Sin dato",IF(N28="Sin dato",0,S28),AA28),AM28),AY28),BK28),BW28),CI28),CU28),DG28),DS28),EE28),EQ28)))</f>
        <v>0</v>
      </c>
      <c r="FE28" s="24">
        <f>IF(EZ28=FALSE,0,IF(EZ28="GC0",0,EZ28))</f>
        <v>0</v>
      </c>
      <c r="FH28" s="23" t="b">
        <f>IF($J28&gt;0,FI28&lt;&gt;"NA")</f>
        <v>1</v>
      </c>
      <c r="FI28" s="38">
        <f>IF(EL28="Sin dato",IF(DZ28="Sin dato",IF(DN28="Sin dato",IF(DB28="Sin dato",IF(CP28="Sin dato",IF(CD28="Sin dato",IF(BR28="Sin dato",IF(BF28="Sin dato",IF(AT28="Sin dato",IF(AH28="Sin dato",IF(V28="Sin dato",IF(N28="Sin dato","Sin dato",N28),V28),AH28),AT28),BF28),BR28),CD28),CP28),DB28),DN28),DZ28),EL28)</f>
        <v>0.70169999999999999</v>
      </c>
      <c r="FJ28" s="18">
        <f>IF(FI28="NA",$K28,IF(FI28="Sin dato",$K28,IF(FK28="Diciembre",$EM28,IF(FK28="Noviembre",$EA28,IF(FK28="Octubre",$DO28,IF(FK28="Septiembre",$DC28,IF(FK28="Agosto",$CQ28,IF(FK28="Julio",$CE28,IF(FK28="Junio",$BS28,IF(FK28="Mayo",$BG28,IF(FK28="Abril",$AU28,IF(FK28="Marzo",$AI28,IF(FK28="Febrero",$W28,IF(FK28="Enero",$O28,$K28))))))))))))))</f>
        <v>0.8</v>
      </c>
      <c r="FK28" s="18" t="str">
        <f>IF(FI28="NA","NA",IF(EL28="Sin dato",IF(DZ28="Sin dato",IF(DN28="Sin dato",IF(DB28="Sin dato",IF(CP28="Sin dato",IF(CD28="Sin dato",IF(BR28="Sin dato",IF(BF28="Sin dato",IF(AT28="Sin dato",IF(AH28="Sin dato",IF(V28="Sin dato",IF(N28="Sin dato","Sin dato","Enero"),"Febrero"),"Marzo"),"Abril"),"Mayo"),"Junio"),"Julio"),"Agosto"),"Septiembre"),"Octubre"),"Noviembre"),"Diciembre"))</f>
        <v>Agosto</v>
      </c>
      <c r="FL28" s="18">
        <f>IF(FI28="NA","NA",IF(FI28="ND",0,IF(OR(FI28="Sin dato",ISBLANK(FJ28)),"Sin dato",IF(FJ28=0,((FM28-FI28)/FM28)*(POWER(-1, $H28)),IF(FJ28&lt;0,1+(((FI28-FJ28)*(POWER(-1, $H28)))/FJ28),1-(((FI28-FJ28)*(POWER(-1, $H28)))/FJ28))))))</f>
        <v>0.87712499999999993</v>
      </c>
      <c r="FM28" s="20">
        <f>$EO28</f>
        <v>0.06</v>
      </c>
      <c r="FN28" s="18">
        <f>IF(FL28="NA","NA",IF(FL28="Sin dato","Sin dato",1-FL28))</f>
        <v>0.12287500000000007</v>
      </c>
      <c r="FO28" s="19">
        <f>IF(ISBLANK(FJ28),"Sin meta",IF(FI28="NA","NA",IF(FN28&lt;=0,$J28,IF(AND(FN28&lt;=FM28,FN28&gt;0),($J28*(1-(FN28/FM28))),0))))</f>
        <v>0</v>
      </c>
      <c r="FP28" s="18"/>
    </row>
    <row r="29" spans="1:172" ht="45" customHeight="1" x14ac:dyDescent="0.25">
      <c r="A29" s="56"/>
      <c r="B29" s="52" t="s">
        <v>84</v>
      </c>
      <c r="C29" s="54" t="s">
        <v>83</v>
      </c>
      <c r="D29" s="33"/>
      <c r="E29" s="34" t="s">
        <v>82</v>
      </c>
      <c r="F29" s="33" t="s">
        <v>34</v>
      </c>
      <c r="G29" s="33" t="s">
        <v>49</v>
      </c>
      <c r="H29" s="32">
        <v>1</v>
      </c>
      <c r="I29" s="32">
        <v>20</v>
      </c>
      <c r="J29" s="31">
        <v>2</v>
      </c>
      <c r="K29" s="19">
        <v>475</v>
      </c>
      <c r="L29" s="28">
        <f>IF(N29&lt;&gt;"NA",IF(N29&lt;&gt;"Sin dato",1,0),0)</f>
        <v>1</v>
      </c>
      <c r="M29" s="28" t="b">
        <f>IF($J29&gt;0,N29&lt;&gt;"NA")</f>
        <v>1</v>
      </c>
      <c r="N29" s="29">
        <v>19</v>
      </c>
      <c r="O29" s="24">
        <f>($K$29/12)</f>
        <v>39.583333333333336</v>
      </c>
      <c r="P29" s="18">
        <f>IF(N29="NA","NA",IF(N29="ND",0,IF(OR(N29="Sin dato",ISBLANK(O29)),"Sin dato",IF(O29=0,((Q29-N29)/Q29)*(POWER(-1, H29)),IF(O29&lt;0,1+(((N29-O29)*(POWER(-1, H29)))/O29),1-(((N29-O29)*(POWER(-1, H29)))/O29))))))</f>
        <v>0.48</v>
      </c>
      <c r="Q29" s="20">
        <v>0.06</v>
      </c>
      <c r="R29" s="18">
        <f>IF(P29="NA","NA",IF(P29="Sin dato","Sin dato",1-P29))</f>
        <v>0.52</v>
      </c>
      <c r="S29" s="19">
        <f>IF(ISBLANK(O29),"Sin meta",IF(N29="NA","NA",IF(R29&lt;=0,J29,IF(AND(R29&lt;=Q29,R29&gt;0),(J29*(1-(R29/Q29))),0))))</f>
        <v>0</v>
      </c>
      <c r="T29" s="20" t="str">
        <f>IF(N29="NA","No",IF(N29="Sin dato","No",IF(S29=$J29,"V",IF(S29=0,"R","A"))))</f>
        <v>R</v>
      </c>
      <c r="U29" s="28" t="b">
        <f>IF($J29&gt;0,V29&lt;&gt;"NA")</f>
        <v>1</v>
      </c>
      <c r="V29" s="29">
        <v>42</v>
      </c>
      <c r="W29" s="24">
        <f>($K$29/12)*2</f>
        <v>79.166666666666671</v>
      </c>
      <c r="X29" s="18">
        <f>IF(V29="NA","NA",IF(V29="ND",0,IF(OR(V29="Sin dato",ISBLANK(W29)),"Sin dato",IF(W29=0,((Y29-V29)/Y29)*(POWER(-1,$H29)),IF(W29&lt;0,1+(((V29-W29)*(POWER(-1,$H29)))/W29),1-(((V29-W29)*(POWER(-1,$H29)))/W29))))))</f>
        <v>0.53052631578947373</v>
      </c>
      <c r="Y29" s="20">
        <v>0.06</v>
      </c>
      <c r="Z29" s="18">
        <f>IF(X29="NA","NA",IF(X29="Sin dato","Sin dato",1-X29))</f>
        <v>0.46947368421052627</v>
      </c>
      <c r="AA29" s="19">
        <f>IF(ISBLANK(W29),"Sin meta",IF(V29="NA","NA",IF(Z29&lt;=0,$J29,IF(AND(Z29&lt;=Y29,Z29&gt;0),($J29*(1-(Z29/Y29))),0))))</f>
        <v>0</v>
      </c>
      <c r="AB29" s="19" t="str">
        <f>IF(N29="NA","No",IF(N29="Sin dato","No",IF(S29=$J29,"V",IF(S29=0,"R","A"))))</f>
        <v>R</v>
      </c>
      <c r="AC29" s="20" t="str">
        <f>IF(V29="NA","No",IF(V29="Sin dato","No",IF(AA29=$J29,"V",IF(AA29=0,"R","A"))))</f>
        <v>R</v>
      </c>
      <c r="AD29" s="18" t="str">
        <f>IF(AB29="No","No disponible",IF(AC29="No","No disponible",CONCATENATE(AB29,"-",AC29)))</f>
        <v>R-R</v>
      </c>
      <c r="AE29" s="18" t="str">
        <f>IF(AD29="No disponible","No disponible",IF(AC29=AB29,"No varía",AD29))</f>
        <v>No varía</v>
      </c>
      <c r="AF29" s="18" t="str">
        <f>IF(AE29="No disponible","No disponible",IF(AE29="No varía","No varía",IF(AC29="V","Mejora",IF(AC29="R","Empeora",IF(AB29="R","Mejora","Empeora")))))</f>
        <v>No varía</v>
      </c>
      <c r="AG29" s="28" t="b">
        <f>IF($J29&gt;0,AH29&lt;&gt;"NA")</f>
        <v>1</v>
      </c>
      <c r="AH29" s="29">
        <v>101</v>
      </c>
      <c r="AI29" s="43">
        <f>($K$29/12)*3</f>
        <v>118.75</v>
      </c>
      <c r="AJ29" s="18">
        <f>IF(AH29="NA","NA",IF(AH29="ND",0,IF(OR(AH29="Sin dato",ISBLANK(AI29)),"Sin dato",IF(AI29=0,((AK29-AH29)/AK29)*(POWER(-1,$H29)),IF(AI29&lt;0,1+(((AH29-AI29)*(POWER(-1,$H29)))/AI29),1-(((AH29-AI29)*(POWER(-1,$H29)))/AI29))))))</f>
        <v>0.85052631578947369</v>
      </c>
      <c r="AK29" s="20">
        <v>0.06</v>
      </c>
      <c r="AL29" s="18">
        <f>IF(AJ29="NA","NA",IF(AJ29="Sin dato","Sin dato",1-AJ29))</f>
        <v>0.14947368421052631</v>
      </c>
      <c r="AM29" s="19">
        <f>IF(ISBLANK(AI29),"Sin meta",IF(AH29="NA","NA",IF(AL29&lt;=0,$J29,IF(AND(AL29&lt;=AK29,AL29&gt;0),($J29*(1-(AL29/AK29))),0))))</f>
        <v>0</v>
      </c>
      <c r="AN29" s="19" t="str">
        <f>IF(V29="NA","No",IF(V29="Sin dato","No",IF(AA29=$J29,"V",IF(AA29=0,"R","A"))))</f>
        <v>R</v>
      </c>
      <c r="AO29" s="20" t="str">
        <f>IF(AH29="NA","No",IF(AH29="Sin dato","No",IF(AM29=$J29,"V",IF(AM29=0,"R","A"))))</f>
        <v>R</v>
      </c>
      <c r="AP29" s="18" t="str">
        <f>IF(AN29="No","No disponible",IF(AO29="No","No disponible",CONCATENATE(AN29,"-",AO29)))</f>
        <v>R-R</v>
      </c>
      <c r="AQ29" s="18" t="str">
        <f>IF(AP29="No disponible","No disponible",IF(AO29=AN29,"No varía",AP29))</f>
        <v>No varía</v>
      </c>
      <c r="AR29" s="18" t="str">
        <f>IF(AQ29="No disponible","No disponible",IF(AQ29="No varía","No varía",IF(AO29="V","Mejora",IF(AO29="R","Empeora",IF(AN29="R","Mejora","Empeora")))))</f>
        <v>No varía</v>
      </c>
      <c r="AS29" s="28" t="b">
        <f>IF($J29&gt;0,AT29&lt;&gt;"NA")</f>
        <v>1</v>
      </c>
      <c r="AT29" s="29">
        <v>131</v>
      </c>
      <c r="AU29" s="24">
        <f>($K$29/12)*4</f>
        <v>158.33333333333334</v>
      </c>
      <c r="AV29" s="18">
        <f>IF(AT29="NA","NA",IF(AT29="ND",0,IF(OR(AT29="Sin dato",ISBLANK(AU29)),"Sin dato",IF(AU29=0,((AW29-AT29)/AW29)*(POWER(-1,$H29)),IF(AU29&lt;0,1+(((AT29-AU29)*(POWER(-1,$H29)))/AU29),1-(((AT29-AU29)*(POWER(-1,$H29)))/AU29))))))</f>
        <v>0.82736842105263153</v>
      </c>
      <c r="AW29" s="20">
        <v>0.06</v>
      </c>
      <c r="AX29" s="18">
        <f>IF(AV29="NA","NA",IF(AV29="Sin dato","Sin dato",1-AV29))</f>
        <v>0.17263157894736847</v>
      </c>
      <c r="AY29" s="19">
        <f>IF(ISBLANK(AU29),"Sin meta",IF(AT29="NA","NA",IF(AX29&lt;=0,$J29,IF(AND(AX29&lt;=AW29,AX29&gt;0),($J29*(1-(AX29/AW29))),0))))</f>
        <v>0</v>
      </c>
      <c r="AZ29" s="19" t="str">
        <f>IF(AH29="NA","No",IF(AH29="Sin dato","No",IF(AM29=$J29,"V",IF(AM29=0,"R","A"))))</f>
        <v>R</v>
      </c>
      <c r="BA29" s="20" t="str">
        <f>IF(AT29="NA","No",IF(AT29="Sin dato","No",IF(AY29=$J29,"V",IF(AY29=0,"R","A"))))</f>
        <v>R</v>
      </c>
      <c r="BB29" s="18" t="str">
        <f>IF(AZ29="No","No disponible",IF(BA29="No","No disponible",CONCATENATE(AZ29,"-",BA29)))</f>
        <v>R-R</v>
      </c>
      <c r="BC29" s="18" t="str">
        <f>IF(BB29="No disponible","No disponible",IF(BA29=AZ29,"No varía",BB29))</f>
        <v>No varía</v>
      </c>
      <c r="BD29" s="18" t="str">
        <f>IF(BC29="No disponible","No disponible",IF(BC29="No varía","No varía",IF(BA29="V","Mejora",IF(BA29="R","Empeora",IF(AZ29="R","Mejora","Empeora")))))</f>
        <v>No varía</v>
      </c>
      <c r="BE29" s="28" t="b">
        <f>IF($J29&gt;0,BF29&lt;&gt;"NA")</f>
        <v>1</v>
      </c>
      <c r="BF29" s="29">
        <v>145</v>
      </c>
      <c r="BG29" s="24">
        <f>($K$29/12)*5</f>
        <v>197.91666666666669</v>
      </c>
      <c r="BH29" s="18">
        <f>IF(BF29="NA","NA",IF(BF29="ND",0,IF(OR(BF29="Sin dato",ISBLANK(BG29)),"Sin dato",IF(BG29=0,((BI29-BF29)/BI29)*(POWER(-1,$H29)),IF(BG29&lt;0,1+(((BF29-BG29)*(POWER(-1,$H29)))/BG29),1-(((BF29-BG29)*(POWER(-1,$H29)))/BG29))))))</f>
        <v>0.7326315789473683</v>
      </c>
      <c r="BI29" s="20">
        <v>0.06</v>
      </c>
      <c r="BJ29" s="18">
        <f>IF(BH29="NA","NA",IF(BH29="Sin dato","Sin dato",1-BH29))</f>
        <v>0.2673684210526317</v>
      </c>
      <c r="BK29" s="19">
        <f>IF(ISBLANK(BG29),"Sin meta",IF(BF29="NA","NA",IF(BJ29&lt;=0,$J29,IF(AND(BJ29&lt;=BI29,BJ29&gt;0),($J29*(1-(BJ29/BI29))),0))))</f>
        <v>0</v>
      </c>
      <c r="BL29" s="19" t="str">
        <f>IF(AT29="NA","No",IF(AT29="Sin dato","No",IF(AY29=$J29,"V",IF(AY29=0,"R","A"))))</f>
        <v>R</v>
      </c>
      <c r="BM29" s="20" t="str">
        <f>IF(BF29="NA","No",IF(BF29="Sin dato","No",IF(BK29=$J29,"V",IF(BK29=0,"R","A"))))</f>
        <v>R</v>
      </c>
      <c r="BN29" s="18" t="str">
        <f>IF(BL29="No","No disponible",IF(BM29="No","No disponible",CONCATENATE(BL29,"-",BM29)))</f>
        <v>R-R</v>
      </c>
      <c r="BO29" s="18" t="str">
        <f>IF(BN29="No disponible","No disponible",IF(BM29=BL29,"No varía",BN29))</f>
        <v>No varía</v>
      </c>
      <c r="BP29" s="18" t="str">
        <f>IF(BO29="No disponible","No disponible",IF(BO29="No varía","No varía",IF(BM29="V","Mejora",IF(BM29="R","Empeora",IF(BL29="R","Mejora","Empeora")))))</f>
        <v>No varía</v>
      </c>
      <c r="BQ29" s="28" t="b">
        <f>IF($J29&gt;0,BR29&lt;&gt;"NA")</f>
        <v>1</v>
      </c>
      <c r="BR29" s="29">
        <v>173</v>
      </c>
      <c r="BS29" s="24">
        <f>($K$29/12)*6</f>
        <v>237.5</v>
      </c>
      <c r="BT29" s="18">
        <f>IF(BR29="NA","NA",IF(BR29="ND",0,IF(OR(BR29="Sin dato",ISBLANK(BS29)),"Sin dato",IF(BS29=0,((BU29-BR29)/BU29)*(POWER(-1,$H29)),IF(BS29&lt;0,1+(((BR29-BS29)*(POWER(-1,$H29)))/BS29),1-(((BR29-BS29)*(POWER(-1,$H29)))/BS29))))))</f>
        <v>0.72842105263157897</v>
      </c>
      <c r="BU29" s="20">
        <v>0.06</v>
      </c>
      <c r="BV29" s="18">
        <f>IF(BT29="NA","NA",IF(BT29="Sin dato","Sin dato",1-BT29))</f>
        <v>0.27157894736842103</v>
      </c>
      <c r="BW29" s="19">
        <f>IF(ISBLANK(BS29),"Sin meta",IF(BR29="NA","NA",IF(BV29&lt;=0,$J29,IF(AND(BV29&lt;=BU29,BV29&gt;0),($J29*(1-(BV29/BU29))),0))))</f>
        <v>0</v>
      </c>
      <c r="BX29" s="19" t="str">
        <f>IF(BF29="NA","No",IF(BF29="Sin dato","No",IF(BK29=$J29,"V",IF(BK29=0,"R","A"))))</f>
        <v>R</v>
      </c>
      <c r="BY29" s="20" t="str">
        <f>IF(BR29="NA","No",IF(BR29="Sin dato","No",IF(BW29=$J29,"V",IF(BW29=0,"R","A"))))</f>
        <v>R</v>
      </c>
      <c r="BZ29" s="18" t="str">
        <f>IF(BX29="No","No disponible",IF(BY29="No","No disponible",CONCATENATE(BX29,"-",BY29)))</f>
        <v>R-R</v>
      </c>
      <c r="CA29" s="18" t="str">
        <f>IF(BZ29="No disponible","No disponible",IF(BY29=BX29,"No varía",BZ29))</f>
        <v>No varía</v>
      </c>
      <c r="CB29" s="18" t="str">
        <f>IF(CA29="No disponible","No disponible",IF(CA29="No varía","No varía",IF(BY29="V","Mejora",IF(BY29="R","Empeora",IF(BX29="R","Mejora","Empeora")))))</f>
        <v>No varía</v>
      </c>
      <c r="CC29" s="28" t="b">
        <f>IF($J29&gt;0,CD29&lt;&gt;"NA")</f>
        <v>1</v>
      </c>
      <c r="CD29" s="29" t="s">
        <v>81</v>
      </c>
      <c r="CE29" s="24">
        <f>($K$29/12)*7</f>
        <v>277.08333333333337</v>
      </c>
      <c r="CF29" s="18">
        <f>IF(CD29="NA","NA",IF(CD29="ND",0,IF(OR(CD29="Sin dato",ISBLANK(CE29)),"Sin dato",IF(CE29=0,((CG29-CD29)/CG29)*(POWER(-1,$H29)),IF(CE29&lt;0,1+(((CD29-CE29)*(POWER(-1,$H29)))/CE29),1-(((CD29-CE29)*(POWER(-1,$H29)))/CE29))))))</f>
        <v>0</v>
      </c>
      <c r="CG29" s="20">
        <v>0.06</v>
      </c>
      <c r="CH29" s="18">
        <f>IF(CF29="NA","NA",IF(CF29="Sin dato","Sin dato",1-CF29))</f>
        <v>1</v>
      </c>
      <c r="CI29" s="19">
        <f>IF(ISBLANK(CE29),"Sin meta",IF(CD29="NA","NA",IF(CH29&lt;=0,$J29,IF(AND(CH29&lt;=CG29,CH29&gt;0),($J29*(1-(CH29/CG29))),0))))</f>
        <v>0</v>
      </c>
      <c r="CJ29" s="19" t="str">
        <f>IF(BR29="NA","No",IF(BR29="Sin dato","No",IF(BW29=$J29,"V",IF(BW29=0,"R","A"))))</f>
        <v>R</v>
      </c>
      <c r="CK29" s="20" t="str">
        <f>IF(CD29="NA","No",IF(CD29="Sin dato","No",IF(CI29=$J29,"V",IF(CI29=0,"R","A"))))</f>
        <v>R</v>
      </c>
      <c r="CL29" s="18" t="str">
        <f>IF(CJ29="No","No disponible",IF(CK29="No","No disponible",CONCATENATE(CJ29,"-",CK29)))</f>
        <v>R-R</v>
      </c>
      <c r="CM29" s="18" t="str">
        <f>IF(CL29="No disponible","No disponible",IF(CK29=CJ29,"No varía",CL29))</f>
        <v>No varía</v>
      </c>
      <c r="CN29" s="18" t="str">
        <f>IF(CM29="No disponible","No disponible",IF(CM29="No varía","No varía",IF(CK29="V","Mejora",IF(CK29="R","Empeora",IF(CJ29="R","Mejora","Empeora")))))</f>
        <v>No varía</v>
      </c>
      <c r="CO29" s="28" t="b">
        <f>IF($J29&gt;0,CP29&lt;&gt;"NA")</f>
        <v>1</v>
      </c>
      <c r="CP29" s="29">
        <v>273</v>
      </c>
      <c r="CQ29" s="24">
        <f>($K$29/12)*8</f>
        <v>316.66666666666669</v>
      </c>
      <c r="CR29" s="18">
        <f>IF(CP29="NA","NA",IF(CP29="ND",0,IF(OR(CP29="Sin dato",ISBLANK(CQ29)),"Sin dato",IF(CQ29=0,((CS29-CP29)/CS29)*(POWER(-1,$H29)),IF(CQ29&lt;0,1+(((CP29-CQ29)*(POWER(-1,$H29)))/CQ29),1-(((CP29-CQ29)*(POWER(-1,$H29)))/CQ29))))))</f>
        <v>0.86210526315789471</v>
      </c>
      <c r="CS29" s="20">
        <v>0.06</v>
      </c>
      <c r="CT29" s="18">
        <f>IF(CR29="NA","NA",IF(CR29="Sin dato","Sin dato",1-CR29))</f>
        <v>0.13789473684210529</v>
      </c>
      <c r="CU29" s="19">
        <f>IF(ISBLANK(CQ29),"Sin meta",IF(CP29="NA","NA",IF(CT29&lt;=0,$J29,IF(AND(CT29&lt;=CS29,CT29&gt;0),($J29*(1-(CT29/CS29))),0))))</f>
        <v>0</v>
      </c>
      <c r="CV29" s="19" t="str">
        <f>IF(CD29="NA","No",IF(CD29="Sin dato","No",IF(CI29=$J29,"V",IF(CI29=0,"R","A"))))</f>
        <v>R</v>
      </c>
      <c r="CW29" s="20" t="str">
        <f>IF(CP29="NA","No",IF(CP29="Sin dato","No",IF(CU29=$J29,"V",IF(CU29=0,"R","A"))))</f>
        <v>R</v>
      </c>
      <c r="CX29" s="18" t="str">
        <f>IF(CV29="No","No disponible",IF(CW29="No","No disponible",CONCATENATE(CV29,"-",CW29)))</f>
        <v>R-R</v>
      </c>
      <c r="CY29" s="18" t="str">
        <f>IF(CX29="No disponible","No disponible",IF(CW29=CV29,"No varía",CX29))</f>
        <v>No varía</v>
      </c>
      <c r="CZ29" s="18" t="str">
        <f>IF(CY29="No disponible","No disponible",IF(CY29="No varía","No varía",IF(CW29="V","Mejora",IF(CW29="R","Empeora",IF(CV29="R","Mejora","Empeora")))))</f>
        <v>No varía</v>
      </c>
      <c r="DA29" s="28" t="b">
        <f>IF($J29&gt;0,DB29&lt;&gt;"NA")</f>
        <v>1</v>
      </c>
      <c r="DB29" s="29">
        <v>319</v>
      </c>
      <c r="DC29" s="24">
        <f>($K$29/12)*9</f>
        <v>356.25</v>
      </c>
      <c r="DD29" s="18">
        <f>IF(DB29="NA","NA",IF(DB29="ND",0,IF(OR(DB29="Sin dato",ISBLANK(DC29)),"Sin dato",IF(DC29=0,((DE29-DB29)/DE29)*(POWER(-1,$H29)),IF(DC29&lt;0,1+(((DB29-DC29)*(POWER(-1,$H29)))/DC29),1-(((DB29-DC29)*(POWER(-1,$H29)))/DC29))))))</f>
        <v>0.89543859649122803</v>
      </c>
      <c r="DE29" s="20">
        <v>0.06</v>
      </c>
      <c r="DF29" s="18">
        <f>IF(DD29="NA","NA",IF(DD29="Sin dato","Sin dato",1-DD29))</f>
        <v>0.10456140350877197</v>
      </c>
      <c r="DG29" s="19">
        <f>IF(ISBLANK(DC29),"Sin meta",IF(DB29="NA","NA",IF(DF29&lt;=0,$J29,IF(AND(DF29&lt;=DE29,DF29&gt;0),($J29*(1-(DF29/DE29))),0))))</f>
        <v>0</v>
      </c>
      <c r="DH29" s="19" t="str">
        <f>IF(CP29="NA","No",IF(CP29="Sin dato","No",IF(CU29=$J29,"V",IF(CU29=0,"R","A"))))</f>
        <v>R</v>
      </c>
      <c r="DI29" s="20" t="str">
        <f>IF(DB29="NA","No",IF(DB29="Sin dato","No",IF(DG29=$J29,"V",IF(DG29=0,"R","A"))))</f>
        <v>R</v>
      </c>
      <c r="DJ29" s="18" t="str">
        <f>IF(DH29="No","No disponible",IF(DI29="No","No disponible",CONCATENATE(DH29,"-",DI29)))</f>
        <v>R-R</v>
      </c>
      <c r="DK29" s="18" t="str">
        <f>IF(DJ29="No disponible","No disponible",IF(DI29=DH29,"No varía",DJ29))</f>
        <v>No varía</v>
      </c>
      <c r="DL29" s="18" t="str">
        <f>IF(DK29="No disponible","No disponible",IF(DK29="No varía","No varía",IF(DI29="V","Mejora",IF(DI29="R","Empeora",IF(DH29="R","Mejora","Empeora")))))</f>
        <v>No varía</v>
      </c>
      <c r="DM29" s="28" t="b">
        <f>IF($J29&gt;0,DN29&lt;&gt;"NA")</f>
        <v>1</v>
      </c>
      <c r="DN29" s="27" t="s">
        <v>28</v>
      </c>
      <c r="DO29" s="24">
        <f>($K$29/12)*10</f>
        <v>395.83333333333337</v>
      </c>
      <c r="DP29" s="18" t="str">
        <f>IF(DN29="NA","NA",IF(DN29="ND",0,IF(OR(DN29="Sin dato",ISBLANK(DO29)),"Sin dato",IF(DO29=0,((DQ29-DN29)/DQ29)*(POWER(-1,$H29)),IF(DO29&lt;0,1+(((DN29-DO29)*(POWER(-1,$H29)))/DO29),1-(((DN29-DO29)*(POWER(-1,$H29)))/DO29))))))</f>
        <v>Sin dato</v>
      </c>
      <c r="DQ29" s="20">
        <v>0.06</v>
      </c>
      <c r="DR29" s="18" t="str">
        <f>IF(DP29="NA","NA",IF(DP29="Sin dato","Sin dato",1-DP29))</f>
        <v>Sin dato</v>
      </c>
      <c r="DS29" s="19">
        <f>IF(ISBLANK(DO29),"Sin meta",IF(DN29="NA","NA",IF(DR29&lt;=0,$J29,IF(AND(DR29&lt;=DQ29,DR29&gt;0),($J29*(1-(DR29/DQ29))),0))))</f>
        <v>0</v>
      </c>
      <c r="DT29" s="19" t="str">
        <f>IF(DB29="NA","No",IF(DB29="Sin dato","No",IF(DG29=$J29,"V",IF(DG29=0,"R","A"))))</f>
        <v>R</v>
      </c>
      <c r="DU29" s="20" t="str">
        <f>IF(DN29="NA","No",IF(DN29="Sin dato","No",IF(DS29=$J29,"V",IF(DS29=0,"R","A"))))</f>
        <v>No</v>
      </c>
      <c r="DV29" s="18" t="str">
        <f>IF(DT29="No","No disponible",IF(DU29="No","No disponible",CONCATENATE(DT29,"-",DU29)))</f>
        <v>No disponible</v>
      </c>
      <c r="DW29" s="18" t="str">
        <f>IF(DV29="No disponible","No disponible",IF(DU29=DT29,"No varía",DV29))</f>
        <v>No disponible</v>
      </c>
      <c r="DX29" s="18" t="str">
        <f>IF(DW29="No disponible","No disponible",IF(DW29="No varía","No varía",IF(DU29="V","Mejora",IF(DU29="R","Empeora",IF(DT29="R","Mejora","Empeora")))))</f>
        <v>No disponible</v>
      </c>
      <c r="DY29" s="28" t="b">
        <f>IF($J29&gt;0,DZ29&lt;&gt;"NA")</f>
        <v>1</v>
      </c>
      <c r="DZ29" s="27" t="s">
        <v>28</v>
      </c>
      <c r="EA29" s="24">
        <f>($K$29/12)*11</f>
        <v>435.41666666666669</v>
      </c>
      <c r="EB29" s="18" t="str">
        <f>IF(DZ29="NA","NA",IF(DZ29="ND",0,IF(OR(DZ29="Sin dato",ISBLANK(EA29)),"Sin dato",IF(EA29=0,((EC29-DZ29)/EC29)*(POWER(-1,$H29)),IF(EA29&lt;0,1+(((DZ29-EA29)*(POWER(-1,$H29)))/EA29),1-(((DZ29-EA29)*(POWER(-1,$H29)))/EA29))))))</f>
        <v>Sin dato</v>
      </c>
      <c r="EC29" s="20">
        <v>0.06</v>
      </c>
      <c r="ED29" s="18" t="str">
        <f>IF(EB29="NA","NA",IF(EB29="Sin dato","Sin dato",1-EB29))</f>
        <v>Sin dato</v>
      </c>
      <c r="EE29" s="19">
        <f>IF(ISBLANK(EA29),"Sin meta",IF(DZ29="NA","NA",IF(ED29&lt;=0,$J29,IF(AND(ED29&lt;=EC29,ED29&gt;0),($J29*(1-(ED29/EC29))),0))))</f>
        <v>0</v>
      </c>
      <c r="EF29" s="19" t="str">
        <f>IF(DN29="NA","No",IF(DN29="Sin dato","No",IF(DS29=$J29,"V",IF(DS29=0,"R","A"))))</f>
        <v>No</v>
      </c>
      <c r="EG29" s="20" t="str">
        <f>IF(DZ29="NA","No",IF(DZ29="Sin dato","No",IF(EE29=$J29,"V",IF(EE29=0,"R","A"))))</f>
        <v>No</v>
      </c>
      <c r="EH29" s="18" t="str">
        <f>IF(EF29="No","No disponible",IF(EG29="No","No disponible",CONCATENATE(EF29,"-",EG29)))</f>
        <v>No disponible</v>
      </c>
      <c r="EI29" s="18" t="str">
        <f>IF(EH29="No disponible","No disponible",IF(EG29=EF29,"No varía",EH29))</f>
        <v>No disponible</v>
      </c>
      <c r="EJ29" s="18" t="str">
        <f>IF(EI29="No disponible","No disponible",IF(EI29="No varía","No varía",IF(EG29="V","Mejora",IF(EG29="R","Empeora",IF(EF29="R","Mejora","Empeora")))))</f>
        <v>No disponible</v>
      </c>
      <c r="EK29" s="28" t="b">
        <f>IF($J29&gt;0,EL29&lt;&gt;"NA")</f>
        <v>1</v>
      </c>
      <c r="EL29" s="27" t="s">
        <v>28</v>
      </c>
      <c r="EM29" s="19">
        <f>$K29</f>
        <v>475</v>
      </c>
      <c r="EN29" s="18" t="str">
        <f>IF(EL29="NA","NA",IF(EL29="ND",0,IF(OR(EL29="Sin dato",ISBLANK(EM29)),"Sin dato",IF(EM29=0,((EO29-EL29)/EO29)*(POWER(-1,$H29)),IF(EM29&lt;0,1+(((EL29-EM29)*(POWER(-1,$H29)))/EM29),1-(((EL29-EM29)*(POWER(-1,$H29)))/EM29))))))</f>
        <v>Sin dato</v>
      </c>
      <c r="EO29" s="20">
        <v>0.06</v>
      </c>
      <c r="EP29" s="18" t="str">
        <f>IF(EN29="NA","NA",IF(EN29="Sin dato","Sin dato",1-EN29))</f>
        <v>Sin dato</v>
      </c>
      <c r="EQ29" s="19">
        <f>IF(ISBLANK(EM29),"Sin meta",IF(EL29="NA","NA",IF(EP29&lt;=0,$J29,IF(AND(EP29&lt;=EO29,EP29&gt;0),($J29*(1-(EP29/EO29))),0))))</f>
        <v>0</v>
      </c>
      <c r="ER29" s="19" t="str">
        <f>IF(DZ29="NA","No",IF(DZ29="Sin dato","No",IF(EE29=$J29,"V",IF(EE29=0,"R","A"))))</f>
        <v>No</v>
      </c>
      <c r="ES29" s="20" t="str">
        <f>IF(EL29="NA","No",IF(EL29="Sin dato","No",IF(EQ29=$J29,"V",IF(EQ29=0,"R","A"))))</f>
        <v>No</v>
      </c>
      <c r="ET29" s="18" t="str">
        <f>IF(ER29="No","No disponible",IF(ES29="No","No disponible",CONCATENATE(ER29,"-",ES29)))</f>
        <v>No disponible</v>
      </c>
      <c r="EU29" s="18" t="str">
        <f>IF(ET29="No disponible","No disponible",IF(ES29=ER29,"No varía",ET29))</f>
        <v>No disponible</v>
      </c>
      <c r="EV29" s="18" t="str">
        <f>IF(EU29="No disponible","No disponible",IF(EU29="No varía","No varía",IF(ES29="V","Mejora",IF(ES29="R","Empeora",IF(ER29="R","Mejora","Empeora")))))</f>
        <v>No disponible</v>
      </c>
      <c r="EW29" s="60"/>
      <c r="EX29" s="25" t="b">
        <f>IF(EL29="NA","NA",IF(EL29="ND","GC0",IF(EL29="Sin dato",IF(DZ29="NA","NA",IF(DZ29="ND","GC0",IF(DZ29="Sin dato",IF(DN29="NA","NA",IF(DN29="ND","GC0",IF(DN29="Sin dato",IF(DB29="NA","NA",IF(DB29="ND","GC0",IF(DB29="Sin dato",IF(CP29="NA","NA",IF(CP29="ND","GC0",IF(CP29="Sin dato",IF(CD29="NA","NA",IF(CD29="ND","GC0",IF(CD29="Sin dato",IF(BR29="NA","NA",IF(BR29="ND","GC0",IF(BR29="Sin dato",IF(BF29="NA","NA",IF(BF29="ND","GC0",IF(BF29="Sin dato",IF(AT29="NA","NA",IF(AT29="ND","GC0",IF(AT29="Sin dato",IF(AH29="NA","NA",IF(AH29="ND","GC0",IF(AH29="Sin dato",IF(V29="NA","No evaluable",IF(V29="Sin dato", IF(N29="Sin dato", IF(($B$58-$B$71)&gt;($I29),"GC0",  "No evaluable"))))))))))))))))))))))))))))))))))</f>
        <v>0</v>
      </c>
      <c r="EZ29" s="2">
        <f>IF(EX29="GC0",0,IF(EX29=FALSE,IF(EL29="Sin dato",IF(DZ29="Sin dato",IF(DN29="Sin dato",IF(DB29="Sin dato",IF(CP29="Sin dato",IF(CD29="Sin dato",IF(BR29="Sin dato",IF(BF29="Sin dato",IF(AT29="Sin dato",IF(AH29="Sin dato",IF(V29="Sin dato",IF(N29="Sin dato",0,S29),AA29),AM29),AY29),BK29),BW29),CI29),CU29),DG29),DS29),EE29),EQ29)))</f>
        <v>0</v>
      </c>
      <c r="FE29" s="24">
        <f>IF(EZ29=FALSE,0,IF(EZ29="GC0",0,EZ29))</f>
        <v>0</v>
      </c>
      <c r="FH29" s="23" t="b">
        <f>IF($J29&gt;0,FI29&lt;&gt;"NA")</f>
        <v>1</v>
      </c>
      <c r="FI29" s="59">
        <f>IF(EL29="Sin dato",IF(DZ29="Sin dato",IF(DN29="Sin dato",IF(DB29="Sin dato",IF(CP29="Sin dato",IF(CD29="Sin dato",IF(BR29="Sin dato",IF(BF29="Sin dato",IF(AT29="Sin dato",IF(AH29="Sin dato",IF(V29="Sin dato",IF(N29="Sin dato","Sin dato",N29),V29),AH29),AT29),BF29),BR29),CD29),CP29),DB29),DN29),DZ29),EL29)</f>
        <v>319</v>
      </c>
      <c r="FJ29" s="19">
        <f>IF(FI29="NA",$K29,IF(FI29="Sin dato",$K29,IF(FK29="Diciembre",$EM29,IF(FK29="Noviembre",$EA29,IF(FK29="Octubre",$DO29,IF(FK29="Septiembre",$DC29,IF(FK29="Agosto",$CQ29,IF(FK29="Julio",$CE29,IF(FK29="Junio",$BS29,IF(FK29="Mayo",$BG29,IF(FK29="Abril",$AU29,IF(FK29="Marzo",$AI29,IF(FK29="Febrero",$W29,IF(FK29="Enero",$O29,$K29))))))))))))))</f>
        <v>356.25</v>
      </c>
      <c r="FK29" s="18" t="str">
        <f>IF(FI29="NA","NA",IF(EL29="Sin dato",IF(DZ29="Sin dato",IF(DN29="Sin dato",IF(DB29="Sin dato",IF(CP29="Sin dato",IF(CD29="Sin dato",IF(BR29="Sin dato",IF(BF29="Sin dato",IF(AT29="Sin dato",IF(AH29="Sin dato",IF(V29="Sin dato",IF(N29="Sin dato","Sin dato","Enero"),"Febrero"),"Marzo"),"Abril"),"Mayo"),"Junio"),"Julio"),"Agosto"),"Septiembre"),"Octubre"),"Noviembre"),"Diciembre"))</f>
        <v>Septiembre</v>
      </c>
      <c r="FL29" s="18">
        <f>IF(FI29="NA","NA",IF(FI29="ND",0,IF(OR(FI29="Sin dato",ISBLANK(FJ29)),"Sin dato",IF(FJ29=0,((FM29-FI29)/FM29)*(POWER(-1, $H29)),IF(FJ29&lt;0,1+(((FI29-FJ29)*(POWER(-1, $H29)))/FJ29),1-(((FI29-FJ29)*(POWER(-1, $H29)))/FJ29))))))</f>
        <v>0.89543859649122803</v>
      </c>
      <c r="FM29" s="20">
        <f>$EO29</f>
        <v>0.06</v>
      </c>
      <c r="FN29" s="18">
        <f>IF(FL29="NA","NA",IF(FL29="Sin dato","Sin dato",1-FL29))</f>
        <v>0.10456140350877197</v>
      </c>
      <c r="FO29" s="19">
        <f>IF(ISBLANK(FJ29),"Sin meta",IF(FI29="NA","NA",IF(FN29&lt;=0,$J29,IF(AND(FN29&lt;=FM29,FN29&gt;0),($J29*(1-(FN29/FM29))),0))))</f>
        <v>0</v>
      </c>
      <c r="FP29" s="18"/>
    </row>
    <row r="30" spans="1:172" ht="45" customHeight="1" x14ac:dyDescent="0.25">
      <c r="A30" s="56"/>
      <c r="B30" s="36"/>
      <c r="C30" s="54" t="s">
        <v>80</v>
      </c>
      <c r="D30" s="33"/>
      <c r="E30" s="34" t="s">
        <v>79</v>
      </c>
      <c r="F30" s="33" t="s">
        <v>34</v>
      </c>
      <c r="G30" s="33" t="s">
        <v>49</v>
      </c>
      <c r="H30" s="32">
        <v>1</v>
      </c>
      <c r="I30" s="32">
        <v>68</v>
      </c>
      <c r="J30" s="31">
        <v>2</v>
      </c>
      <c r="K30" s="18">
        <v>0.16</v>
      </c>
      <c r="L30" s="28">
        <f>IF(N30&lt;&gt;"NA",IF(N30&lt;&gt;"Sin dato",1,0),0)</f>
        <v>1</v>
      </c>
      <c r="M30" s="28" t="b">
        <f>IF($J30&gt;0,N30&lt;&gt;"NA")</f>
        <v>1</v>
      </c>
      <c r="N30" s="27">
        <v>1</v>
      </c>
      <c r="O30" s="18">
        <f>$K30</f>
        <v>0.16</v>
      </c>
      <c r="P30" s="18">
        <f>IF(N30="NA","NA",IF(N30="ND",0,IF(OR(N30="Sin dato",ISBLANK(O30)),"Sin dato",IF(O30=0,((Q30-N30)/Q30)*(POWER(-1, H30)),IF(O30&lt;0,1+(((N30-O30)*(POWER(-1, H30)))/O30),1-(((N30-O30)*(POWER(-1, H30)))/O30))))))</f>
        <v>6.25</v>
      </c>
      <c r="Q30" s="20" t="s">
        <v>29</v>
      </c>
      <c r="R30" s="18">
        <f>IF(P30="NA","NA",IF(P30="Sin dato","Sin dato",1-P30))</f>
        <v>-5.25</v>
      </c>
      <c r="S30" s="19">
        <f>IF(ISBLANK(O30),"Sin meta",IF(N30="NA","NA",IF(R30&lt;=0,J30,IF(AND(R30&lt;=Q30,R30&gt;0),(J30*(1-(R30/Q30))),0))))</f>
        <v>2</v>
      </c>
      <c r="T30" s="20" t="str">
        <f>IF(N30="NA","No",IF(N30="Sin dato","No",IF(S30=$J30,"V",IF(S30=0,"R","A"))))</f>
        <v>V</v>
      </c>
      <c r="U30" s="28" t="b">
        <f>IF($J30&gt;0,V30&lt;&gt;"NA")</f>
        <v>1</v>
      </c>
      <c r="V30" s="27">
        <v>1</v>
      </c>
      <c r="W30" s="18">
        <f>$K30</f>
        <v>0.16</v>
      </c>
      <c r="X30" s="18">
        <f>IF(V30="NA","NA",IF(V30="ND",0,IF(OR(V30="Sin dato",ISBLANK(W30)),"Sin dato",IF(W30=0,((Y30-V30)/Y30)*(POWER(-1,$H30)),IF(W30&lt;0,1+(((V30-W30)*(POWER(-1,$H30)))/W30),1-(((V30-W30)*(POWER(-1,$H30)))/W30))))))</f>
        <v>6.25</v>
      </c>
      <c r="Y30" s="20" t="s">
        <v>29</v>
      </c>
      <c r="Z30" s="18">
        <f>IF(X30="NA","NA",IF(X30="Sin dato","Sin dato",1-X30))</f>
        <v>-5.25</v>
      </c>
      <c r="AA30" s="19">
        <f>IF(ISBLANK(W30),"Sin meta",IF(V30="NA","NA",IF(Z30&lt;=0,$J30,IF(AND(Z30&lt;=Y30,Z30&gt;0),($J30*(1-(Z30/Y30))),0))))</f>
        <v>2</v>
      </c>
      <c r="AB30" s="19" t="str">
        <f>IF(N30="NA","No",IF(N30="Sin dato","No",IF(S30=$J30,"V",IF(S30=0,"R","A"))))</f>
        <v>V</v>
      </c>
      <c r="AC30" s="20" t="str">
        <f>IF(V30="NA","No",IF(V30="Sin dato","No",IF(AA30=$J30,"V",IF(AA30=0,"R","A"))))</f>
        <v>V</v>
      </c>
      <c r="AD30" s="18" t="str">
        <f>IF(AB30="No","No disponible",IF(AC30="No","No disponible",CONCATENATE(AB30,"-",AC30)))</f>
        <v>V-V</v>
      </c>
      <c r="AE30" s="18" t="str">
        <f>IF(AD30="No disponible","No disponible",IF(AC30=AB30,"No varía",AD30))</f>
        <v>No varía</v>
      </c>
      <c r="AF30" s="18" t="str">
        <f>IF(AE30="No disponible","No disponible",IF(AE30="No varía","No varía",IF(AC30="V","Mejora",IF(AC30="R","Empeora",IF(AB30="R","Mejora","Empeora")))))</f>
        <v>No varía</v>
      </c>
      <c r="AG30" s="28" t="b">
        <f>IF($J30&gt;0,AH30&lt;&gt;"NA")</f>
        <v>1</v>
      </c>
      <c r="AH30" s="27">
        <v>1</v>
      </c>
      <c r="AI30" s="18">
        <f>$K30</f>
        <v>0.16</v>
      </c>
      <c r="AJ30" s="18">
        <f>IF(AH30="NA","NA",IF(AH30="ND",0,IF(OR(AH30="Sin dato",ISBLANK(AI30)),"Sin dato",IF(AI30=0,((AK30-AH30)/AK30)*(POWER(-1,$H30)),IF(AI30&lt;0,1+(((AH30-AI30)*(POWER(-1,$H30)))/AI30),1-(((AH30-AI30)*(POWER(-1,$H30)))/AI30))))))</f>
        <v>6.25</v>
      </c>
      <c r="AK30" s="20">
        <v>0.06</v>
      </c>
      <c r="AL30" s="18">
        <f>IF(AJ30="NA","NA",IF(AJ30="Sin dato","Sin dato",1-AJ30))</f>
        <v>-5.25</v>
      </c>
      <c r="AM30" s="19">
        <f>IF(ISBLANK(AI30),"Sin meta",IF(AH30="NA","NA",IF(AL30&lt;=0,$J30,IF(AND(AL30&lt;=AK30,AL30&gt;0),($J30*(1-(AL30/AK30))),0))))</f>
        <v>2</v>
      </c>
      <c r="AN30" s="19" t="str">
        <f>IF(V30="NA","No",IF(V30="Sin dato","No",IF(AA30=$J30,"V",IF(AA30=0,"R","A"))))</f>
        <v>V</v>
      </c>
      <c r="AO30" s="20" t="str">
        <f>IF(AH30="NA","No",IF(AH30="Sin dato","No",IF(AM30=$J30,"V",IF(AM30=0,"R","A"))))</f>
        <v>V</v>
      </c>
      <c r="AP30" s="18" t="str">
        <f>IF(AN30="No","No disponible",IF(AO30="No","No disponible",CONCATENATE(AN30,"-",AO30)))</f>
        <v>V-V</v>
      </c>
      <c r="AQ30" s="18" t="str">
        <f>IF(AP30="No disponible","No disponible",IF(AO30=AN30,"No varía",AP30))</f>
        <v>No varía</v>
      </c>
      <c r="AR30" s="18" t="str">
        <f>IF(AQ30="No disponible","No disponible",IF(AQ30="No varía","No varía",IF(AO30="V","Mejora",IF(AO30="R","Empeora",IF(AN30="R","Mejora","Empeora")))))</f>
        <v>No varía</v>
      </c>
      <c r="AS30" s="28" t="b">
        <f>IF($J30&gt;0,AT30&lt;&gt;"NA")</f>
        <v>1</v>
      </c>
      <c r="AT30" s="27">
        <v>0</v>
      </c>
      <c r="AU30" s="18">
        <f>$K30</f>
        <v>0.16</v>
      </c>
      <c r="AV30" s="18">
        <f>IF(AT30="NA","NA",IF(AT30="ND",0,IF(OR(AT30="Sin dato",ISBLANK(AU30)),"Sin dato",IF(AU30=0,((AW30-AT30)/AW30)*(POWER(-1,$H30)),IF(AU30&lt;0,1+(((AT30-AU30)*(POWER(-1,$H30)))/AU30),1-(((AT30-AU30)*(POWER(-1,$H30)))/AU30))))))</f>
        <v>0</v>
      </c>
      <c r="AW30" s="20">
        <v>0.06</v>
      </c>
      <c r="AX30" s="18">
        <f>IF(AV30="NA","NA",IF(AV30="Sin dato","Sin dato",1-AV30))</f>
        <v>1</v>
      </c>
      <c r="AY30" s="19">
        <f>IF(ISBLANK(AU30),"Sin meta",IF(AT30="NA","NA",IF(AX30&lt;=0,$J30,IF(AND(AX30&lt;=AW30,AX30&gt;0),($J30*(1-(AX30/AW30))),0))))</f>
        <v>0</v>
      </c>
      <c r="AZ30" s="19" t="str">
        <f>IF(AH30="NA","No",IF(AH30="Sin dato","No",IF(AM30=$J30,"V",IF(AM30=0,"R","A"))))</f>
        <v>V</v>
      </c>
      <c r="BA30" s="20" t="str">
        <f>IF(AT30="NA","No",IF(AT30="Sin dato","No",IF(AY30=$J30,"V",IF(AY30=0,"R","A"))))</f>
        <v>R</v>
      </c>
      <c r="BB30" s="18" t="str">
        <f>IF(AZ30="No","No disponible",IF(BA30="No","No disponible",CONCATENATE(AZ30,"-",BA30)))</f>
        <v>V-R</v>
      </c>
      <c r="BC30" s="18" t="str">
        <f>IF(BB30="No disponible","No disponible",IF(BA30=AZ30,"No varía",BB30))</f>
        <v>V-R</v>
      </c>
      <c r="BD30" s="18" t="str">
        <f>IF(BC30="No disponible","No disponible",IF(BC30="No varía","No varía",IF(BA30="V","Mejora",IF(BA30="R","Empeora",IF(AZ30="R","Mejora","Empeora")))))</f>
        <v>Empeora</v>
      </c>
      <c r="BE30" s="28" t="b">
        <f>IF($J30&gt;0,BF30&lt;&gt;"NA")</f>
        <v>1</v>
      </c>
      <c r="BF30" s="27">
        <v>0</v>
      </c>
      <c r="BG30" s="18">
        <f>$K30</f>
        <v>0.16</v>
      </c>
      <c r="BH30" s="18">
        <f>IF(BF30="NA","NA",IF(BF30="ND",0,IF(OR(BF30="Sin dato",ISBLANK(BG30)),"Sin dato",IF(BG30=0,((BI30-BF30)/BI30)*(POWER(-1,$H30)),IF(BG30&lt;0,1+(((BF30-BG30)*(POWER(-1,$H30)))/BG30),1-(((BF30-BG30)*(POWER(-1,$H30)))/BG30))))))</f>
        <v>0</v>
      </c>
      <c r="BI30" s="20">
        <v>0.06</v>
      </c>
      <c r="BJ30" s="18">
        <f>IF(BH30="NA","NA",IF(BH30="Sin dato","Sin dato",1-BH30))</f>
        <v>1</v>
      </c>
      <c r="BK30" s="19">
        <f>IF(ISBLANK(BG30),"Sin meta",IF(BF30="NA","NA",IF(BJ30&lt;=0,$J30,IF(AND(BJ30&lt;=BI30,BJ30&gt;0),($J30*(1-(BJ30/BI30))),0))))</f>
        <v>0</v>
      </c>
      <c r="BL30" s="19" t="str">
        <f>IF(AT30="NA","No",IF(AT30="Sin dato","No",IF(AY30=$J30,"V",IF(AY30=0,"R","A"))))</f>
        <v>R</v>
      </c>
      <c r="BM30" s="20" t="str">
        <f>IF(BF30="NA","No",IF(BF30="Sin dato","No",IF(BK30=$J30,"V",IF(BK30=0,"R","A"))))</f>
        <v>R</v>
      </c>
      <c r="BN30" s="18" t="str">
        <f>IF(BL30="No","No disponible",IF(BM30="No","No disponible",CONCATENATE(BL30,"-",BM30)))</f>
        <v>R-R</v>
      </c>
      <c r="BO30" s="18" t="str">
        <f>IF(BN30="No disponible","No disponible",IF(BM30=BL30,"No varía",BN30))</f>
        <v>No varía</v>
      </c>
      <c r="BP30" s="18" t="str">
        <f>IF(BO30="No disponible","No disponible",IF(BO30="No varía","No varía",IF(BM30="V","Mejora",IF(BM30="R","Empeora",IF(BL30="R","Mejora","Empeora")))))</f>
        <v>No varía</v>
      </c>
      <c r="BQ30" s="28" t="b">
        <f>IF($J30&gt;0,BR30&lt;&gt;"NA")</f>
        <v>1</v>
      </c>
      <c r="BR30" s="27">
        <v>0</v>
      </c>
      <c r="BS30" s="18">
        <f>$K30</f>
        <v>0.16</v>
      </c>
      <c r="BT30" s="18">
        <f>IF(BR30="NA","NA",IF(BR30="ND",0,IF(OR(BR30="Sin dato",ISBLANK(BS30)),"Sin dato",IF(BS30=0,((BU30-BR30)/BU30)*(POWER(-1,$H30)),IF(BS30&lt;0,1+(((BR30-BS30)*(POWER(-1,$H30)))/BS30),1-(((BR30-BS30)*(POWER(-1,$H30)))/BS30))))))</f>
        <v>0</v>
      </c>
      <c r="BU30" s="20">
        <v>0.06</v>
      </c>
      <c r="BV30" s="18">
        <f>IF(BT30="NA","NA",IF(BT30="Sin dato","Sin dato",1-BT30))</f>
        <v>1</v>
      </c>
      <c r="BW30" s="19">
        <f>IF(ISBLANK(BS30),"Sin meta",IF(BR30="NA","NA",IF(BV30&lt;=0,$J30,IF(AND(BV30&lt;=BU30,BV30&gt;0),($J30*(1-(BV30/BU30))),0))))</f>
        <v>0</v>
      </c>
      <c r="BX30" s="19" t="str">
        <f>IF(BF30="NA","No",IF(BF30="Sin dato","No",IF(BK30=$J30,"V",IF(BK30=0,"R","A"))))</f>
        <v>R</v>
      </c>
      <c r="BY30" s="20" t="str">
        <f>IF(BR30="NA","No",IF(BR30="Sin dato","No",IF(BW30=$J30,"V",IF(BW30=0,"R","A"))))</f>
        <v>R</v>
      </c>
      <c r="BZ30" s="18" t="str">
        <f>IF(BX30="No","No disponible",IF(BY30="No","No disponible",CONCATENATE(BX30,"-",BY30)))</f>
        <v>R-R</v>
      </c>
      <c r="CA30" s="18" t="str">
        <f>IF(BZ30="No disponible","No disponible",IF(BY30=BX30,"No varía",BZ30))</f>
        <v>No varía</v>
      </c>
      <c r="CB30" s="18" t="str">
        <f>IF(CA30="No disponible","No disponible",IF(CA30="No varía","No varía",IF(BY30="V","Mejora",IF(BY30="R","Empeora",IF(BX30="R","Mejora","Empeora")))))</f>
        <v>No varía</v>
      </c>
      <c r="CC30" s="28" t="b">
        <f>IF($J30&gt;0,CD30&lt;&gt;"NA")</f>
        <v>1</v>
      </c>
      <c r="CD30" s="27">
        <v>0</v>
      </c>
      <c r="CE30" s="18">
        <f>$K30</f>
        <v>0.16</v>
      </c>
      <c r="CF30" s="18">
        <f>IF(CD30="NA","NA",IF(CD30="ND",0,IF(OR(CD30="Sin dato",ISBLANK(CE30)),"Sin dato",IF(CE30=0,((CG30-CD30)/CG30)*(POWER(-1,$H30)),IF(CE30&lt;0,1+(((CD30-CE30)*(POWER(-1,$H30)))/CE30),1-(((CD30-CE30)*(POWER(-1,$H30)))/CE30))))))</f>
        <v>0</v>
      </c>
      <c r="CG30" s="20">
        <v>0.06</v>
      </c>
      <c r="CH30" s="18">
        <f>IF(CF30="NA","NA",IF(CF30="Sin dato","Sin dato",1-CF30))</f>
        <v>1</v>
      </c>
      <c r="CI30" s="19">
        <f>IF(ISBLANK(CE30),"Sin meta",IF(CD30="NA","NA",IF(CH30&lt;=0,$J30,IF(AND(CH30&lt;=CG30,CH30&gt;0),($J30*(1-(CH30/CG30))),0))))</f>
        <v>0</v>
      </c>
      <c r="CJ30" s="19" t="str">
        <f>IF(BR30="NA","No",IF(BR30="Sin dato","No",IF(BW30=$J30,"V",IF(BW30=0,"R","A"))))</f>
        <v>R</v>
      </c>
      <c r="CK30" s="20" t="str">
        <f>IF(CD30="NA","No",IF(CD30="Sin dato","No",IF(CI30=$J30,"V",IF(CI30=0,"R","A"))))</f>
        <v>R</v>
      </c>
      <c r="CL30" s="18" t="str">
        <f>IF(CJ30="No","No disponible",IF(CK30="No","No disponible",CONCATENATE(CJ30,"-",CK30)))</f>
        <v>R-R</v>
      </c>
      <c r="CM30" s="18" t="str">
        <f>IF(CL30="No disponible","No disponible",IF(CK30=CJ30,"No varía",CL30))</f>
        <v>No varía</v>
      </c>
      <c r="CN30" s="18" t="str">
        <f>IF(CM30="No disponible","No disponible",IF(CM30="No varía","No varía",IF(CK30="V","Mejora",IF(CK30="R","Empeora",IF(CJ30="R","Mejora","Empeora")))))</f>
        <v>No varía</v>
      </c>
      <c r="CO30" s="28" t="b">
        <f>IF($J30&gt;0,CP30&lt;&gt;"NA")</f>
        <v>1</v>
      </c>
      <c r="CP30" s="27">
        <v>0</v>
      </c>
      <c r="CQ30" s="18">
        <f>$K30</f>
        <v>0.16</v>
      </c>
      <c r="CR30" s="18">
        <f>IF(CP30="NA","NA",IF(CP30="ND",0,IF(OR(CP30="Sin dato",ISBLANK(CQ30)),"Sin dato",IF(CQ30=0,((CS30-CP30)/CS30)*(POWER(-1,$H30)),IF(CQ30&lt;0,1+(((CP30-CQ30)*(POWER(-1,$H30)))/CQ30),1-(((CP30-CQ30)*(POWER(-1,$H30)))/CQ30))))))</f>
        <v>0</v>
      </c>
      <c r="CS30" s="20">
        <v>0.06</v>
      </c>
      <c r="CT30" s="18">
        <f>IF(CR30="NA","NA",IF(CR30="Sin dato","Sin dato",1-CR30))</f>
        <v>1</v>
      </c>
      <c r="CU30" s="19">
        <f>IF(ISBLANK(CQ30),"Sin meta",IF(CP30="NA","NA",IF(CT30&lt;=0,$J30,IF(AND(CT30&lt;=CS30,CT30&gt;0),($J30*(1-(CT30/CS30))),0))))</f>
        <v>0</v>
      </c>
      <c r="CV30" s="19" t="str">
        <f>IF(CD30="NA","No",IF(CD30="Sin dato","No",IF(CI30=$J30,"V",IF(CI30=0,"R","A"))))</f>
        <v>R</v>
      </c>
      <c r="CW30" s="20" t="str">
        <f>IF(CP30="NA","No",IF(CP30="Sin dato","No",IF(CU30=$J30,"V",IF(CU30=0,"R","A"))))</f>
        <v>R</v>
      </c>
      <c r="CX30" s="18" t="str">
        <f>IF(CV30="No","No disponible",IF(CW30="No","No disponible",CONCATENATE(CV30,"-",CW30)))</f>
        <v>R-R</v>
      </c>
      <c r="CY30" s="18" t="str">
        <f>IF(CX30="No disponible","No disponible",IF(CW30=CV30,"No varía",CX30))</f>
        <v>No varía</v>
      </c>
      <c r="CZ30" s="18" t="str">
        <f>IF(CY30="No disponible","No disponible",IF(CY30="No varía","No varía",IF(CW30="V","Mejora",IF(CW30="R","Empeora",IF(CV30="R","Mejora","Empeora")))))</f>
        <v>No varía</v>
      </c>
      <c r="DA30" s="28" t="b">
        <f>IF($J30&gt;0,DB30&lt;&gt;"NA")</f>
        <v>1</v>
      </c>
      <c r="DB30" s="27">
        <v>0.30303030303030304</v>
      </c>
      <c r="DC30" s="18">
        <f>$K30</f>
        <v>0.16</v>
      </c>
      <c r="DD30" s="18">
        <f>IF(DB30="NA","NA",IF(DB30="ND",0,IF(OR(DB30="Sin dato",ISBLANK(DC30)),"Sin dato",IF(DC30=0,((DE30-DB30)/DE30)*(POWER(-1,$H30)),IF(DC30&lt;0,1+(((DB30-DC30)*(POWER(-1,$H30)))/DC30),1-(((DB30-DC30)*(POWER(-1,$H30)))/DC30))))))</f>
        <v>1.893939393939394</v>
      </c>
      <c r="DE30" s="20">
        <v>0.06</v>
      </c>
      <c r="DF30" s="18">
        <f>IF(DD30="NA","NA",IF(DD30="Sin dato","Sin dato",1-DD30))</f>
        <v>-0.89393939393939403</v>
      </c>
      <c r="DG30" s="19">
        <f>IF(ISBLANK(DC30),"Sin meta",IF(DB30="NA","NA",IF(DF30&lt;=0,$J30,IF(AND(DF30&lt;=DE30,DF30&gt;0),($J30*(1-(DF30/DE30))),0))))</f>
        <v>2</v>
      </c>
      <c r="DH30" s="19" t="str">
        <f>IF(CP30="NA","No",IF(CP30="Sin dato","No",IF(CU30=$J30,"V",IF(CU30=0,"R","A"))))</f>
        <v>R</v>
      </c>
      <c r="DI30" s="20" t="str">
        <f>IF(DB30="NA","No",IF(DB30="Sin dato","No",IF(DG30=$J30,"V",IF(DG30=0,"R","A"))))</f>
        <v>V</v>
      </c>
      <c r="DJ30" s="18" t="str">
        <f>IF(DH30="No","No disponible",IF(DI30="No","No disponible",CONCATENATE(DH30,"-",DI30)))</f>
        <v>R-V</v>
      </c>
      <c r="DK30" s="18" t="str">
        <f>IF(DJ30="No disponible","No disponible",IF(DI30=DH30,"No varía",DJ30))</f>
        <v>R-V</v>
      </c>
      <c r="DL30" s="18" t="str">
        <f>IF(DK30="No disponible","No disponible",IF(DK30="No varía","No varía",IF(DI30="V","Mejora",IF(DI30="R","Empeora",IF(DH30="R","Mejora","Empeora")))))</f>
        <v>Mejora</v>
      </c>
      <c r="DM30" s="28" t="b">
        <f>IF($J30&gt;0,DN30&lt;&gt;"NA")</f>
        <v>1</v>
      </c>
      <c r="DN30" s="27" t="s">
        <v>28</v>
      </c>
      <c r="DO30" s="18">
        <f>$K30</f>
        <v>0.16</v>
      </c>
      <c r="DP30" s="18" t="str">
        <f>IF(DN30="NA","NA",IF(DN30="ND",0,IF(OR(DN30="Sin dato",ISBLANK(DO30)),"Sin dato",IF(DO30=0,((DQ30-DN30)/DQ30)*(POWER(-1,$H30)),IF(DO30&lt;0,1+(((DN30-DO30)*(POWER(-1,$H30)))/DO30),1-(((DN30-DO30)*(POWER(-1,$H30)))/DO30))))))</f>
        <v>Sin dato</v>
      </c>
      <c r="DQ30" s="20">
        <v>0.06</v>
      </c>
      <c r="DR30" s="18" t="str">
        <f>IF(DP30="NA","NA",IF(DP30="Sin dato","Sin dato",1-DP30))</f>
        <v>Sin dato</v>
      </c>
      <c r="DS30" s="19">
        <f>IF(ISBLANK(DO30),"Sin meta",IF(DN30="NA","NA",IF(DR30&lt;=0,$J30,IF(AND(DR30&lt;=DQ30,DR30&gt;0),($J30*(1-(DR30/DQ30))),0))))</f>
        <v>0</v>
      </c>
      <c r="DT30" s="19" t="str">
        <f>IF(DB30="NA","No",IF(DB30="Sin dato","No",IF(DG30=$J30,"V",IF(DG30=0,"R","A"))))</f>
        <v>V</v>
      </c>
      <c r="DU30" s="20" t="str">
        <f>IF(DN30="NA","No",IF(DN30="Sin dato","No",IF(DS30=$J30,"V",IF(DS30=0,"R","A"))))</f>
        <v>No</v>
      </c>
      <c r="DV30" s="18" t="str">
        <f>IF(DT30="No","No disponible",IF(DU30="No","No disponible",CONCATENATE(DT30,"-",DU30)))</f>
        <v>No disponible</v>
      </c>
      <c r="DW30" s="18" t="str">
        <f>IF(DV30="No disponible","No disponible",IF(DU30=DT30,"No varía",DV30))</f>
        <v>No disponible</v>
      </c>
      <c r="DX30" s="18" t="str">
        <f>IF(DW30="No disponible","No disponible",IF(DW30="No varía","No varía",IF(DU30="V","Mejora",IF(DU30="R","Empeora",IF(DT30="R","Mejora","Empeora")))))</f>
        <v>No disponible</v>
      </c>
      <c r="DY30" s="28" t="b">
        <f>IF($J30&gt;0,DZ30&lt;&gt;"NA")</f>
        <v>1</v>
      </c>
      <c r="DZ30" s="27" t="s">
        <v>28</v>
      </c>
      <c r="EA30" s="18">
        <f>$K30</f>
        <v>0.16</v>
      </c>
      <c r="EB30" s="18" t="str">
        <f>IF(DZ30="NA","NA",IF(DZ30="ND",0,IF(OR(DZ30="Sin dato",ISBLANK(EA30)),"Sin dato",IF(EA30=0,((EC30-DZ30)/EC30)*(POWER(-1,$H30)),IF(EA30&lt;0,1+(((DZ30-EA30)*(POWER(-1,$H30)))/EA30),1-(((DZ30-EA30)*(POWER(-1,$H30)))/EA30))))))</f>
        <v>Sin dato</v>
      </c>
      <c r="EC30" s="20">
        <v>0.06</v>
      </c>
      <c r="ED30" s="18" t="str">
        <f>IF(EB30="NA","NA",IF(EB30="Sin dato","Sin dato",1-EB30))</f>
        <v>Sin dato</v>
      </c>
      <c r="EE30" s="19">
        <f>IF(ISBLANK(EA30),"Sin meta",IF(DZ30="NA","NA",IF(ED30&lt;=0,$J30,IF(AND(ED30&lt;=EC30,ED30&gt;0),($J30*(1-(ED30/EC30))),0))))</f>
        <v>0</v>
      </c>
      <c r="EF30" s="19" t="str">
        <f>IF(DN30="NA","No",IF(DN30="Sin dato","No",IF(DS30=$J30,"V",IF(DS30=0,"R","A"))))</f>
        <v>No</v>
      </c>
      <c r="EG30" s="20" t="str">
        <f>IF(DZ30="NA","No",IF(DZ30="Sin dato","No",IF(EE30=$J30,"V",IF(EE30=0,"R","A"))))</f>
        <v>No</v>
      </c>
      <c r="EH30" s="18" t="str">
        <f>IF(EF30="No","No disponible",IF(EG30="No","No disponible",CONCATENATE(EF30,"-",EG30)))</f>
        <v>No disponible</v>
      </c>
      <c r="EI30" s="18" t="str">
        <f>IF(EH30="No disponible","No disponible",IF(EG30=EF30,"No varía",EH30))</f>
        <v>No disponible</v>
      </c>
      <c r="EJ30" s="18" t="str">
        <f>IF(EI30="No disponible","No disponible",IF(EI30="No varía","No varía",IF(EG30="V","Mejora",IF(EG30="R","Empeora",IF(EF30="R","Mejora","Empeora")))))</f>
        <v>No disponible</v>
      </c>
      <c r="EK30" s="28" t="b">
        <f>IF($J30&gt;0,EL30&lt;&gt;"NA")</f>
        <v>1</v>
      </c>
      <c r="EL30" s="27" t="s">
        <v>28</v>
      </c>
      <c r="EM30" s="18">
        <f>$K30</f>
        <v>0.16</v>
      </c>
      <c r="EN30" s="18" t="str">
        <f>IF(EL30="NA","NA",IF(EL30="ND",0,IF(OR(EL30="Sin dato",ISBLANK(EM30)),"Sin dato",IF(EM30=0,((EO30-EL30)/EO30)*(POWER(-1,$H30)),IF(EM30&lt;0,1+(((EL30-EM30)*(POWER(-1,$H30)))/EM30),1-(((EL30-EM30)*(POWER(-1,$H30)))/EM30))))))</f>
        <v>Sin dato</v>
      </c>
      <c r="EO30" s="20">
        <v>0.06</v>
      </c>
      <c r="EP30" s="18" t="str">
        <f>IF(EN30="NA","NA",IF(EN30="Sin dato","Sin dato",1-EN30))</f>
        <v>Sin dato</v>
      </c>
      <c r="EQ30" s="19">
        <f>IF(ISBLANK(EM30),"Sin meta",IF(EL30="NA","NA",IF(EP30&lt;=0,$J30,IF(AND(EP30&lt;=EO30,EP30&gt;0),($J30*(1-(EP30/EO30))),0))))</f>
        <v>0</v>
      </c>
      <c r="ER30" s="19" t="str">
        <f>IF(DZ30="NA","No",IF(DZ30="Sin dato","No",IF(EE30=$J30,"V",IF(EE30=0,"R","A"))))</f>
        <v>No</v>
      </c>
      <c r="ES30" s="20" t="str">
        <f>IF(EL30="NA","No",IF(EL30="Sin dato","No",IF(EQ30=$J30,"V",IF(EQ30=0,"R","A"))))</f>
        <v>No</v>
      </c>
      <c r="ET30" s="18" t="str">
        <f>IF(ER30="No","No disponible",IF(ES30="No","No disponible",CONCATENATE(ER30,"-",ES30)))</f>
        <v>No disponible</v>
      </c>
      <c r="EU30" s="18" t="str">
        <f>IF(ET30="No disponible","No disponible",IF(ES30=ER30,"No varía",ET30))</f>
        <v>No disponible</v>
      </c>
      <c r="EV30" s="18" t="str">
        <f>IF(EU30="No disponible","No disponible",IF(EU30="No varía","No varía",IF(ES30="V","Mejora",IF(ES30="R","Empeora",IF(ER30="R","Mejora","Empeora")))))</f>
        <v>No disponible</v>
      </c>
      <c r="EW30" s="20"/>
      <c r="EX30" s="25" t="b">
        <f>IF(EL30="NA","NA",IF(EL30="ND","GC0",IF(EL30="Sin dato",IF(DZ30="NA","NA",IF(DZ30="ND","GC0",IF(DZ30="Sin dato",IF(DN30="NA","NA",IF(DN30="ND","GC0",IF(DN30="Sin dato",IF(DB30="NA","NA",IF(DB30="ND","GC0",IF(DB30="Sin dato",IF(CP30="NA","NA",IF(CP30="ND","GC0",IF(CP30="Sin dato",IF(CD30="NA","NA",IF(CD30="ND","GC0",IF(CD30="Sin dato",IF(BR30="NA","NA",IF(BR30="ND","GC0",IF(BR30="Sin dato",IF(BF30="NA","NA",IF(BF30="ND","GC0",IF(BF30="Sin dato",IF(AT30="NA","NA",IF(AT30="ND","GC0",IF(AT30="Sin dato",IF(AH30="NA","NA",IF(AH30="ND","GC0",IF(AH30="Sin dato",IF(V30="NA","No evaluable",IF(V30="Sin dato", IF(N30="Sin dato", IF(($B$58-$B$71)&gt;($I30),"GC0",  "No evaluable"))))))))))))))))))))))))))))))))))</f>
        <v>0</v>
      </c>
      <c r="EZ30" s="2">
        <f>IF(EX30="GC0",0,IF(EX30=FALSE,IF(EL30="Sin dato",IF(DZ30="Sin dato",IF(DN30="Sin dato",IF(DB30="Sin dato",IF(CP30="Sin dato",IF(CD30="Sin dato",IF(BR30="Sin dato",IF(BF30="Sin dato",IF(AT30="Sin dato",IF(AH30="Sin dato",IF(V30="Sin dato",IF(N30="Sin dato",0,S30),AA30),AM30),AY30),BK30),BW30),CI30),CU30),DG30),DS30),EE30),EQ30)))</f>
        <v>2</v>
      </c>
      <c r="FE30" s="24">
        <f>IF(EZ30=FALSE,0,IF(EZ30="GC0",0,EZ30))</f>
        <v>2</v>
      </c>
      <c r="FH30" s="23" t="b">
        <f>IF($J30&gt;0,FI30&lt;&gt;"NA")</f>
        <v>1</v>
      </c>
      <c r="FI30" s="38">
        <f>IF(EL30="Sin dato",IF(DZ30="Sin dato",IF(DN30="Sin dato",IF(DB30="Sin dato",IF(CP30="Sin dato",IF(CD30="Sin dato",IF(BR30="Sin dato",IF(BF30="Sin dato",IF(AT30="Sin dato",IF(AH30="Sin dato",IF(V30="Sin dato",IF(N30="Sin dato","Sin dato",N30),V30),AH30),AT30),BF30),BR30),CD30),CP30),DB30),DN30),DZ30),EL30)</f>
        <v>0.30303030303030304</v>
      </c>
      <c r="FJ30" s="18">
        <f>IF(FI30="NA",$K30,IF(FI30="Sin dato",$K30,IF(FK30="Diciembre",$EM30,IF(FK30="Noviembre",$EA30,IF(FK30="Octubre",$DO30,IF(FK30="Septiembre",$DC30,IF(FK30="Agosto",$CQ30,IF(FK30="Julio",$CE30,IF(FK30="Junio",$BS30,IF(FK30="Mayo",$BG30,IF(FK30="Abril",$AU30,IF(FK30="Marzo",$AI30,IF(FK30="Febrero",$W30,IF(FK30="Enero",$O30,$K30))))))))))))))</f>
        <v>0.16</v>
      </c>
      <c r="FK30" s="18" t="str">
        <f>IF(FI30="NA","NA",IF(EL30="Sin dato",IF(DZ30="Sin dato",IF(DN30="Sin dato",IF(DB30="Sin dato",IF(CP30="Sin dato",IF(CD30="Sin dato",IF(BR30="Sin dato",IF(BF30="Sin dato",IF(AT30="Sin dato",IF(AH30="Sin dato",IF(V30="Sin dato",IF(N30="Sin dato","Sin dato","Enero"),"Febrero"),"Marzo"),"Abril"),"Mayo"),"Junio"),"Julio"),"Agosto"),"Septiembre"),"Octubre"),"Noviembre"),"Diciembre"))</f>
        <v>Septiembre</v>
      </c>
      <c r="FL30" s="18">
        <f>IF(FI30="NA","NA",IF(FI30="ND",0,IF(OR(FI30="Sin dato",ISBLANK(FJ30)),"Sin dato",IF(FJ30=0,((FM30-FI30)/FM30)*(POWER(-1, $H30)),IF(FJ30&lt;0,1+(((FI30-FJ30)*(POWER(-1, $H30)))/FJ30),1-(((FI30-FJ30)*(POWER(-1, $H30)))/FJ30))))))</f>
        <v>1.893939393939394</v>
      </c>
      <c r="FM30" s="20">
        <f>$EO30</f>
        <v>0.06</v>
      </c>
      <c r="FN30" s="18">
        <f>IF(FL30="NA","NA",IF(FL30="Sin dato","Sin dato",1-FL30))</f>
        <v>-0.89393939393939403</v>
      </c>
      <c r="FO30" s="19">
        <f>IF(ISBLANK(FJ30),"Sin meta",IF(FI30="NA","NA",IF(FN30&lt;=0,$J30,IF(AND(FN30&lt;=FM30,FN30&gt;0),($J30*(1-(FN30/FM30))),0))))</f>
        <v>2</v>
      </c>
      <c r="FP30" s="18"/>
    </row>
    <row r="31" spans="1:172" ht="45" customHeight="1" x14ac:dyDescent="0.25">
      <c r="A31" s="58" t="s">
        <v>78</v>
      </c>
      <c r="B31" s="57" t="s">
        <v>77</v>
      </c>
      <c r="C31" s="54" t="s">
        <v>76</v>
      </c>
      <c r="D31" s="33"/>
      <c r="E31" s="34" t="s">
        <v>75</v>
      </c>
      <c r="F31" s="33" t="s">
        <v>31</v>
      </c>
      <c r="G31" s="33" t="s">
        <v>49</v>
      </c>
      <c r="H31" s="32">
        <v>1</v>
      </c>
      <c r="I31" s="32">
        <v>188</v>
      </c>
      <c r="J31" s="31">
        <v>3</v>
      </c>
      <c r="K31" s="18">
        <v>0.62080000000000002</v>
      </c>
      <c r="L31" s="28">
        <f>IF(N31&lt;&gt;"NA",IF(N31&lt;&gt;"Sin dato",1,0),0)</f>
        <v>0</v>
      </c>
      <c r="M31" s="28" t="b">
        <f>IF($J31&gt;0,N31&lt;&gt;"NA")</f>
        <v>0</v>
      </c>
      <c r="N31" s="27" t="s">
        <v>29</v>
      </c>
      <c r="O31" s="18">
        <f>$K31</f>
        <v>0.62080000000000002</v>
      </c>
      <c r="P31" s="18" t="str">
        <f>IF(N31="NA","NA",IF(N31="ND",0,IF(OR(N31="Sin dato",ISBLANK(O31)),"Sin dato",IF(O31=0,((Q31-N31)/Q31)*(POWER(-1, H31)),IF(O31&lt;0,1+(((N31-O31)*(POWER(-1, H31)))/O31),1-(((N31-O31)*(POWER(-1, H31)))/O31))))))</f>
        <v>NA</v>
      </c>
      <c r="Q31" s="20">
        <v>0</v>
      </c>
      <c r="R31" s="18" t="str">
        <f>IF(P31="NA","NA",IF(P31="Sin dato","Sin dato",1-P31))</f>
        <v>NA</v>
      </c>
      <c r="S31" s="19" t="str">
        <f>IF(ISBLANK(O31),"Sin meta",IF(N31="NA","NA",IF(R31&lt;=0,J31,IF(AND(R31&lt;=Q31,R31&gt;0),(J31*(1-(R31/Q31))),0))))</f>
        <v>NA</v>
      </c>
      <c r="T31" s="20" t="str">
        <f>IF(N31="NA","No",IF(N31="Sin dato","No",IF(S31=$J31,"V",IF(S31=0,"R","A"))))</f>
        <v>No</v>
      </c>
      <c r="U31" s="28" t="b">
        <f>IF($J31&gt;0,V31&lt;&gt;"NA")</f>
        <v>0</v>
      </c>
      <c r="V31" s="27" t="s">
        <v>29</v>
      </c>
      <c r="W31" s="18">
        <f>$K31</f>
        <v>0.62080000000000002</v>
      </c>
      <c r="X31" s="18" t="str">
        <f>IF(V31="NA","NA",IF(V31="ND",0,IF(OR(V31="Sin dato",ISBLANK(W31)),"Sin dato",IF(W31=0,((Y31-V31)/Y31)*(POWER(-1,$H31)),IF(W31&lt;0,1+(((V31-W31)*(POWER(-1,$H31)))/W31),1-(((V31-W31)*(POWER(-1,$H31)))/W31))))))</f>
        <v>NA</v>
      </c>
      <c r="Y31" s="20">
        <v>0</v>
      </c>
      <c r="Z31" s="18" t="str">
        <f>IF(X31="NA","NA",IF(X31="Sin dato","Sin dato",1-X31))</f>
        <v>NA</v>
      </c>
      <c r="AA31" s="19" t="str">
        <f>IF(ISBLANK(W31),"Sin meta",IF(V31="NA","NA",IF(Z31&lt;=0,$J31,IF(AND(Z31&lt;=Y31,Z31&gt;0),($J31*(1-(Z31/Y31))),0))))</f>
        <v>NA</v>
      </c>
      <c r="AB31" s="19" t="str">
        <f>IF(N31="NA","No",IF(N31="Sin dato","No",IF(S31=$J31,"V",IF(S31=0,"R","A"))))</f>
        <v>No</v>
      </c>
      <c r="AC31" s="20" t="str">
        <f>IF(V31="NA","No",IF(V31="Sin dato","No",IF(AA31=$J31,"V",IF(AA31=0,"R","A"))))</f>
        <v>No</v>
      </c>
      <c r="AD31" s="18" t="str">
        <f>IF(AB31="No","No disponible",IF(AC31="No","No disponible",CONCATENATE(AB31,"-",AC31)))</f>
        <v>No disponible</v>
      </c>
      <c r="AE31" s="18" t="str">
        <f>IF(AD31="No disponible","No disponible",IF(AC31=AB31,"No varía",AD31))</f>
        <v>No disponible</v>
      </c>
      <c r="AF31" s="18" t="str">
        <f>IF(AE31="No disponible","No disponible",IF(AE31="No varía","No varía",IF(AC31="V","Mejora",IF(AC31="R","Empeora",IF(AB31="R","Mejora","Empeora")))))</f>
        <v>No disponible</v>
      </c>
      <c r="AG31" s="28" t="b">
        <f>IF($J31&gt;0,AH31&lt;&gt;"NA")</f>
        <v>1</v>
      </c>
      <c r="AH31" s="27">
        <v>0.49793026669522628</v>
      </c>
      <c r="AI31" s="18">
        <f>$K31</f>
        <v>0.62080000000000002</v>
      </c>
      <c r="AJ31" s="18">
        <f>IF(AH31="NA","NA",IF(AH31="ND",0,IF(OR(AH31="Sin dato",ISBLANK(AI31)),"Sin dato",IF(AI31=0,((AK31-AH31)/AK31)*(POWER(-1,$H31)),IF(AI31&lt;0,1+(((AH31-AI31)*(POWER(-1,$H31)))/AI31),1-(((AH31-AI31)*(POWER(-1,$H31)))/AI31))))))</f>
        <v>0.80207839351679489</v>
      </c>
      <c r="AK31" s="20">
        <v>0</v>
      </c>
      <c r="AL31" s="18">
        <f>IF(AJ31="NA","NA",IF(AJ31="Sin dato","Sin dato",1-AJ31))</f>
        <v>0.19792160648320511</v>
      </c>
      <c r="AM31" s="19">
        <f>IF(ISBLANK(AI31),"Sin meta",IF(AH31="NA","NA",IF(AL31&lt;=0,$J31,IF(AND(AL31&lt;=AK31,AL31&gt;0),($J31*(1-(AL31/AK31))),0))))</f>
        <v>0</v>
      </c>
      <c r="AN31" s="19" t="str">
        <f>IF(V31="NA","No",IF(V31="Sin dato","No",IF(AA31=$J31,"V",IF(AA31=0,"R","A"))))</f>
        <v>No</v>
      </c>
      <c r="AO31" s="20" t="str">
        <f>IF(AH31="NA","No",IF(AH31="Sin dato","No",IF(AM31=$J31,"V",IF(AM31=0,"R","A"))))</f>
        <v>R</v>
      </c>
      <c r="AP31" s="18" t="str">
        <f>IF(AN31="No","No disponible",IF(AO31="No","No disponible",CONCATENATE(AN31,"-",AO31)))</f>
        <v>No disponible</v>
      </c>
      <c r="AQ31" s="18" t="str">
        <f>IF(AP31="No disponible","No disponible",IF(AO31=AN31,"No varía",AP31))</f>
        <v>No disponible</v>
      </c>
      <c r="AR31" s="18" t="str">
        <f>IF(AQ31="No disponible","No disponible",IF(AQ31="No varía","No varía",IF(AO31="V","Mejora",IF(AO31="R","Empeora",IF(AN31="R","Mejora","Empeora")))))</f>
        <v>No disponible</v>
      </c>
      <c r="AS31" s="28" t="b">
        <f>IF($J31&gt;0,AT31&lt;&gt;"NA")</f>
        <v>1</v>
      </c>
      <c r="AT31" s="27">
        <v>0.49793026669522628</v>
      </c>
      <c r="AU31" s="18">
        <f>$K31</f>
        <v>0.62080000000000002</v>
      </c>
      <c r="AV31" s="18">
        <f>IF(AT31="NA","NA",IF(AT31="ND",0,IF(OR(AT31="Sin dato",ISBLANK(AU31)),"Sin dato",IF(AU31=0,((AW31-AT31)/AW31)*(POWER(-1,$H31)),IF(AU31&lt;0,1+(((AT31-AU31)*(POWER(-1,$H31)))/AU31),1-(((AT31-AU31)*(POWER(-1,$H31)))/AU31))))))</f>
        <v>0.80207839351679489</v>
      </c>
      <c r="AW31" s="20">
        <v>0</v>
      </c>
      <c r="AX31" s="18">
        <f>IF(AV31="NA","NA",IF(AV31="Sin dato","Sin dato",1-AV31))</f>
        <v>0.19792160648320511</v>
      </c>
      <c r="AY31" s="19">
        <f>IF(ISBLANK(AU31),"Sin meta",IF(AT31="NA","NA",IF(AX31&lt;=0,$J31,IF(AND(AX31&lt;=AW31,AX31&gt;0),($J31*(1-(AX31/AW31))),0))))</f>
        <v>0</v>
      </c>
      <c r="AZ31" s="19" t="str">
        <f>IF(AH31="NA","No",IF(AH31="Sin dato","No",IF(AM31=$J31,"V",IF(AM31=0,"R","A"))))</f>
        <v>R</v>
      </c>
      <c r="BA31" s="20" t="str">
        <f>IF(AT31="NA","No",IF(AT31="Sin dato","No",IF(AY31=$J31,"V",IF(AY31=0,"R","A"))))</f>
        <v>R</v>
      </c>
      <c r="BB31" s="18" t="str">
        <f>IF(AZ31="No","No disponible",IF(BA31="No","No disponible",CONCATENATE(AZ31,"-",BA31)))</f>
        <v>R-R</v>
      </c>
      <c r="BC31" s="18" t="str">
        <f>IF(BB31="No disponible","No disponible",IF(BA31=AZ31,"No varía",BB31))</f>
        <v>No varía</v>
      </c>
      <c r="BD31" s="18" t="str">
        <f>IF(BC31="No disponible","No disponible",IF(BC31="No varía","No varía",IF(BA31="V","Mejora",IF(BA31="R","Empeora",IF(AZ31="R","Mejora","Empeora")))))</f>
        <v>No varía</v>
      </c>
      <c r="BE31" s="28" t="b">
        <f>IF($J31&gt;0,BF31&lt;&gt;"NA")</f>
        <v>1</v>
      </c>
      <c r="BF31" s="27">
        <v>0.49793026669522628</v>
      </c>
      <c r="BG31" s="18">
        <f>$K31</f>
        <v>0.62080000000000002</v>
      </c>
      <c r="BH31" s="18">
        <f>IF(BF31="NA","NA",IF(BF31="ND",0,IF(OR(BF31="Sin dato",ISBLANK(BG31)),"Sin dato",IF(BG31=0,((BI31-BF31)/BI31)*(POWER(-1,$H31)),IF(BG31&lt;0,1+(((BF31-BG31)*(POWER(-1,$H31)))/BG31),1-(((BF31-BG31)*(POWER(-1,$H31)))/BG31))))))</f>
        <v>0.80207839351679489</v>
      </c>
      <c r="BI31" s="20">
        <v>0</v>
      </c>
      <c r="BJ31" s="18">
        <f>IF(BH31="NA","NA",IF(BH31="Sin dato","Sin dato",1-BH31))</f>
        <v>0.19792160648320511</v>
      </c>
      <c r="BK31" s="19">
        <f>IF(ISBLANK(BG31),"Sin meta",IF(BF31="NA","NA",IF(BJ31&lt;=0,$J31,IF(AND(BJ31&lt;=BI31,BJ31&gt;0),($J31*(1-(BJ31/BI31))),0))))</f>
        <v>0</v>
      </c>
      <c r="BL31" s="19" t="str">
        <f>IF(AT31="NA","No",IF(AT31="Sin dato","No",IF(AY31=$J31,"V",IF(AY31=0,"R","A"))))</f>
        <v>R</v>
      </c>
      <c r="BM31" s="20" t="str">
        <f>IF(BF31="NA","No",IF(BF31="Sin dato","No",IF(BK31=$J31,"V",IF(BK31=0,"R","A"))))</f>
        <v>R</v>
      </c>
      <c r="BN31" s="18" t="str">
        <f>IF(BL31="No","No disponible",IF(BM31="No","No disponible",CONCATENATE(BL31,"-",BM31)))</f>
        <v>R-R</v>
      </c>
      <c r="BO31" s="18" t="str">
        <f>IF(BN31="No disponible","No disponible",IF(BM31=BL31,"No varía",BN31))</f>
        <v>No varía</v>
      </c>
      <c r="BP31" s="18" t="str">
        <f>IF(BO31="No disponible","No disponible",IF(BO31="No varía","No varía",IF(BM31="V","Mejora",IF(BM31="R","Empeora",IF(BL31="R","Mejora","Empeora")))))</f>
        <v>No varía</v>
      </c>
      <c r="BQ31" s="28" t="b">
        <f>IF($J31&gt;0,BR31&lt;&gt;"NA")</f>
        <v>1</v>
      </c>
      <c r="BR31" s="27">
        <v>0.51780557534403404</v>
      </c>
      <c r="BS31" s="18">
        <f>$K31</f>
        <v>0.62080000000000002</v>
      </c>
      <c r="BT31" s="18">
        <f>IF(BR31="NA","NA",IF(BR31="ND",0,IF(OR(BR31="Sin dato",ISBLANK(BS31)),"Sin dato",IF(BS31=0,((BU31-BR31)/BU31)*(POWER(-1,$H31)),IF(BS31&lt;0,1+(((BR31-BS31)*(POWER(-1,$H31)))/BS31),1-(((BR31-BS31)*(POWER(-1,$H31)))/BS31))))))</f>
        <v>0.83409403244850844</v>
      </c>
      <c r="BU31" s="20">
        <v>0</v>
      </c>
      <c r="BV31" s="18">
        <f>IF(BT31="NA","NA",IF(BT31="Sin dato","Sin dato",1-BT31))</f>
        <v>0.16590596755149156</v>
      </c>
      <c r="BW31" s="19">
        <f>IF(ISBLANK(BS31),"Sin meta",IF(BR31="NA","NA",IF(BV31&lt;=0,$J31,IF(AND(BV31&lt;=BU31,BV31&gt;0),($J31*(1-(BV31/BU31))),0))))</f>
        <v>0</v>
      </c>
      <c r="BX31" s="19" t="str">
        <f>IF(BF31="NA","No",IF(BF31="Sin dato","No",IF(BK31=$J31,"V",IF(BK31=0,"R","A"))))</f>
        <v>R</v>
      </c>
      <c r="BY31" s="20" t="str">
        <f>IF(BR31="NA","No",IF(BR31="Sin dato","No",IF(BW31=$J31,"V",IF(BW31=0,"R","A"))))</f>
        <v>R</v>
      </c>
      <c r="BZ31" s="18" t="str">
        <f>IF(BX31="No","No disponible",IF(BY31="No","No disponible",CONCATENATE(BX31,"-",BY31)))</f>
        <v>R-R</v>
      </c>
      <c r="CA31" s="18" t="str">
        <f>IF(BZ31="No disponible","No disponible",IF(BY31=BX31,"No varía",BZ31))</f>
        <v>No varía</v>
      </c>
      <c r="CB31" s="18" t="str">
        <f>IF(CA31="No disponible","No disponible",IF(CA31="No varía","No varía",IF(BY31="V","Mejora",IF(BY31="R","Empeora",IF(BX31="R","Mejora","Empeora")))))</f>
        <v>No varía</v>
      </c>
      <c r="CC31" s="28" t="b">
        <f>IF($J31&gt;0,CD31&lt;&gt;"NA")</f>
        <v>1</v>
      </c>
      <c r="CD31" s="27">
        <v>0.51780557534403404</v>
      </c>
      <c r="CE31" s="18">
        <f>$K31</f>
        <v>0.62080000000000002</v>
      </c>
      <c r="CF31" s="18">
        <f>IF(CD31="NA","NA",IF(CD31="ND",0,IF(OR(CD31="Sin dato",ISBLANK(CE31)),"Sin dato",IF(CE31=0,((CG31-CD31)/CG31)*(POWER(-1,$H31)),IF(CE31&lt;0,1+(((CD31-CE31)*(POWER(-1,$H31)))/CE31),1-(((CD31-CE31)*(POWER(-1,$H31)))/CE31))))))</f>
        <v>0.83409403244850844</v>
      </c>
      <c r="CG31" s="20">
        <v>0</v>
      </c>
      <c r="CH31" s="18">
        <f>IF(CF31="NA","NA",IF(CF31="Sin dato","Sin dato",1-CF31))</f>
        <v>0.16590596755149156</v>
      </c>
      <c r="CI31" s="19">
        <f>IF(ISBLANK(CE31),"Sin meta",IF(CD31="NA","NA",IF(CH31&lt;=0,$J31,IF(AND(CH31&lt;=CG31,CH31&gt;0),($J31*(1-(CH31/CG31))),0))))</f>
        <v>0</v>
      </c>
      <c r="CJ31" s="19" t="str">
        <f>IF(BR31="NA","No",IF(BR31="Sin dato","No",IF(BW31=$J31,"V",IF(BW31=0,"R","A"))))</f>
        <v>R</v>
      </c>
      <c r="CK31" s="20" t="str">
        <f>IF(CD31="NA","No",IF(CD31="Sin dato","No",IF(CI31=$J31,"V",IF(CI31=0,"R","A"))))</f>
        <v>R</v>
      </c>
      <c r="CL31" s="18" t="str">
        <f>IF(CJ31="No","No disponible",IF(CK31="No","No disponible",CONCATENATE(CJ31,"-",CK31)))</f>
        <v>R-R</v>
      </c>
      <c r="CM31" s="18" t="str">
        <f>IF(CL31="No disponible","No disponible",IF(CK31=CJ31,"No varía",CL31))</f>
        <v>No varía</v>
      </c>
      <c r="CN31" s="18" t="str">
        <f>IF(CM31="No disponible","No disponible",IF(CM31="No varía","No varía",IF(CK31="V","Mejora",IF(CK31="R","Empeora",IF(CJ31="R","Mejora","Empeora")))))</f>
        <v>No varía</v>
      </c>
      <c r="CO31" s="28" t="b">
        <f>IF($J31&gt;0,CP31&lt;&gt;"NA")</f>
        <v>1</v>
      </c>
      <c r="CP31" s="27">
        <v>0.51780557534403404</v>
      </c>
      <c r="CQ31" s="18">
        <f>$K31</f>
        <v>0.62080000000000002</v>
      </c>
      <c r="CR31" s="18">
        <f>IF(CP31="NA","NA",IF(CP31="ND",0,IF(OR(CP31="Sin dato",ISBLANK(CQ31)),"Sin dato",IF(CQ31=0,((CS31-CP31)/CS31)*(POWER(-1,$H31)),IF(CQ31&lt;0,1+(((CP31-CQ31)*(POWER(-1,$H31)))/CQ31),1-(((CP31-CQ31)*(POWER(-1,$H31)))/CQ31))))))</f>
        <v>0.83409403244850844</v>
      </c>
      <c r="CS31" s="20">
        <v>0</v>
      </c>
      <c r="CT31" s="18">
        <f>IF(CR31="NA","NA",IF(CR31="Sin dato","Sin dato",1-CR31))</f>
        <v>0.16590596755149156</v>
      </c>
      <c r="CU31" s="19">
        <f>IF(ISBLANK(CQ31),"Sin meta",IF(CP31="NA","NA",IF(CT31&lt;=0,$J31,IF(AND(CT31&lt;=CS31,CT31&gt;0),($J31*(1-(CT31/CS31))),0))))</f>
        <v>0</v>
      </c>
      <c r="CV31" s="19" t="str">
        <f>IF(CD31="NA","No",IF(CD31="Sin dato","No",IF(CI31=$J31,"V",IF(CI31=0,"R","A"))))</f>
        <v>R</v>
      </c>
      <c r="CW31" s="20" t="str">
        <f>IF(CP31="NA","No",IF(CP31="Sin dato","No",IF(CU31=$J31,"V",IF(CU31=0,"R","A"))))</f>
        <v>R</v>
      </c>
      <c r="CX31" s="18" t="str">
        <f>IF(CV31="No","No disponible",IF(CW31="No","No disponible",CONCATENATE(CV31,"-",CW31)))</f>
        <v>R-R</v>
      </c>
      <c r="CY31" s="18" t="str">
        <f>IF(CX31="No disponible","No disponible",IF(CW31=CV31,"No varía",CX31))</f>
        <v>No varía</v>
      </c>
      <c r="CZ31" s="18" t="str">
        <f>IF(CY31="No disponible","No disponible",IF(CY31="No varía","No varía",IF(CW31="V","Mejora",IF(CW31="R","Empeora",IF(CV31="R","Mejora","Empeora")))))</f>
        <v>No varía</v>
      </c>
      <c r="DA31" s="28" t="b">
        <f>IF($J31&gt;0,DB31&lt;&gt;"NA")</f>
        <v>1</v>
      </c>
      <c r="DB31" s="27">
        <v>0.60707637839831463</v>
      </c>
      <c r="DC31" s="18">
        <f>$K31</f>
        <v>0.62080000000000002</v>
      </c>
      <c r="DD31" s="18">
        <f>IF(DB31="NA","NA",IF(DB31="ND",0,IF(OR(DB31="Sin dato",ISBLANK(DC31)),"Sin dato",IF(DC31=0,((DE31-DB31)/DE31)*(POWER(-1,$H31)),IF(DC31&lt;0,1+(((DB31-DC31)*(POWER(-1,$H31)))/DC31),1-(((DB31-DC31)*(POWER(-1,$H31)))/DC31))))))</f>
        <v>0.97789365077048096</v>
      </c>
      <c r="DE31" s="20">
        <v>0</v>
      </c>
      <c r="DF31" s="18">
        <f>IF(DD31="NA","NA",IF(DD31="Sin dato","Sin dato",1-DD31))</f>
        <v>2.210634922951904E-2</v>
      </c>
      <c r="DG31" s="19">
        <f>IF(ISBLANK(DC31),"Sin meta",IF(DB31="NA","NA",IF(DF31&lt;=0,$J31,IF(AND(DF31&lt;=DE31,DF31&gt;0),($J31*(1-(DF31/DE31))),0))))</f>
        <v>0</v>
      </c>
      <c r="DH31" s="19" t="str">
        <f>IF(CP31="NA","No",IF(CP31="Sin dato","No",IF(CU31=$J31,"V",IF(CU31=0,"R","A"))))</f>
        <v>R</v>
      </c>
      <c r="DI31" s="20" t="str">
        <f>IF(DB31="NA","No",IF(DB31="Sin dato","No",IF(DG31=$J31,"V",IF(DG31=0,"R","A"))))</f>
        <v>R</v>
      </c>
      <c r="DJ31" s="18" t="str">
        <f>IF(DH31="No","No disponible",IF(DI31="No","No disponible",CONCATENATE(DH31,"-",DI31)))</f>
        <v>R-R</v>
      </c>
      <c r="DK31" s="18" t="str">
        <f>IF(DJ31="No disponible","No disponible",IF(DI31=DH31,"No varía",DJ31))</f>
        <v>No varía</v>
      </c>
      <c r="DL31" s="18" t="str">
        <f>IF(DK31="No disponible","No disponible",IF(DK31="No varía","No varía",IF(DI31="V","Mejora",IF(DI31="R","Empeora",IF(DH31="R","Mejora","Empeora")))))</f>
        <v>No varía</v>
      </c>
      <c r="DM31" s="28" t="b">
        <f>IF($J31&gt;0,DN31&lt;&gt;"NA")</f>
        <v>1</v>
      </c>
      <c r="DN31" s="27" t="s">
        <v>28</v>
      </c>
      <c r="DO31" s="18">
        <f>$K31</f>
        <v>0.62080000000000002</v>
      </c>
      <c r="DP31" s="18" t="str">
        <f>IF(DN31="NA","NA",IF(DN31="ND",0,IF(OR(DN31="Sin dato",ISBLANK(DO31)),"Sin dato",IF(DO31=0,((DQ31-DN31)/DQ31)*(POWER(-1,$H31)),IF(DO31&lt;0,1+(((DN31-DO31)*(POWER(-1,$H31)))/DO31),1-(((DN31-DO31)*(POWER(-1,$H31)))/DO31))))))</f>
        <v>Sin dato</v>
      </c>
      <c r="DQ31" s="20">
        <v>0</v>
      </c>
      <c r="DR31" s="18" t="str">
        <f>IF(DP31="NA","NA",IF(DP31="Sin dato","Sin dato",1-DP31))</f>
        <v>Sin dato</v>
      </c>
      <c r="DS31" s="19">
        <f>IF(ISBLANK(DO31),"Sin meta",IF(DN31="NA","NA",IF(DR31&lt;=0,$J31,IF(AND(DR31&lt;=DQ31,DR31&gt;0),($J31*(1-(DR31/DQ31))),0))))</f>
        <v>0</v>
      </c>
      <c r="DT31" s="19" t="str">
        <f>IF(DB31="NA","No",IF(DB31="Sin dato","No",IF(DG31=$J31,"V",IF(DG31=0,"R","A"))))</f>
        <v>R</v>
      </c>
      <c r="DU31" s="20" t="str">
        <f>IF(DN31="NA","No",IF(DN31="Sin dato","No",IF(DS31=$J31,"V",IF(DS31=0,"R","A"))))</f>
        <v>No</v>
      </c>
      <c r="DV31" s="18" t="str">
        <f>IF(DT31="No","No disponible",IF(DU31="No","No disponible",CONCATENATE(DT31,"-",DU31)))</f>
        <v>No disponible</v>
      </c>
      <c r="DW31" s="18" t="str">
        <f>IF(DV31="No disponible","No disponible",IF(DU31=DT31,"No varía",DV31))</f>
        <v>No disponible</v>
      </c>
      <c r="DX31" s="18" t="str">
        <f>IF(DW31="No disponible","No disponible",IF(DW31="No varía","No varía",IF(DU31="V","Mejora",IF(DU31="R","Empeora",IF(DT31="R","Mejora","Empeora")))))</f>
        <v>No disponible</v>
      </c>
      <c r="DY31" s="28" t="b">
        <f>IF($J31&gt;0,DZ31&lt;&gt;"NA")</f>
        <v>1</v>
      </c>
      <c r="DZ31" s="27" t="s">
        <v>28</v>
      </c>
      <c r="EA31" s="18">
        <f>$K31</f>
        <v>0.62080000000000002</v>
      </c>
      <c r="EB31" s="18" t="str">
        <f>IF(DZ31="NA","NA",IF(DZ31="ND",0,IF(OR(DZ31="Sin dato",ISBLANK(EA31)),"Sin dato",IF(EA31=0,((EC31-DZ31)/EC31)*(POWER(-1,$H31)),IF(EA31&lt;0,1+(((DZ31-EA31)*(POWER(-1,$H31)))/EA31),1-(((DZ31-EA31)*(POWER(-1,$H31)))/EA31))))))</f>
        <v>Sin dato</v>
      </c>
      <c r="EC31" s="20">
        <v>0</v>
      </c>
      <c r="ED31" s="18" t="str">
        <f>IF(EB31="NA","NA",IF(EB31="Sin dato","Sin dato",1-EB31))</f>
        <v>Sin dato</v>
      </c>
      <c r="EE31" s="19">
        <f>IF(ISBLANK(EA31),"Sin meta",IF(DZ31="NA","NA",IF(ED31&lt;=0,$J31,IF(AND(ED31&lt;=EC31,ED31&gt;0),($J31*(1-(ED31/EC31))),0))))</f>
        <v>0</v>
      </c>
      <c r="EF31" s="19" t="str">
        <f>IF(DN31="NA","No",IF(DN31="Sin dato","No",IF(DS31=$J31,"V",IF(DS31=0,"R","A"))))</f>
        <v>No</v>
      </c>
      <c r="EG31" s="20" t="str">
        <f>IF(DZ31="NA","No",IF(DZ31="Sin dato","No",IF(EE31=$J31,"V",IF(EE31=0,"R","A"))))</f>
        <v>No</v>
      </c>
      <c r="EH31" s="18" t="str">
        <f>IF(EF31="No","No disponible",IF(EG31="No","No disponible",CONCATENATE(EF31,"-",EG31)))</f>
        <v>No disponible</v>
      </c>
      <c r="EI31" s="18" t="str">
        <f>IF(EH31="No disponible","No disponible",IF(EG31=EF31,"No varía",EH31))</f>
        <v>No disponible</v>
      </c>
      <c r="EJ31" s="18" t="str">
        <f>IF(EI31="No disponible","No disponible",IF(EI31="No varía","No varía",IF(EG31="V","Mejora",IF(EG31="R","Empeora",IF(EF31="R","Mejora","Empeora")))))</f>
        <v>No disponible</v>
      </c>
      <c r="EK31" s="28" t="b">
        <f>IF($J31&gt;0,EL31&lt;&gt;"NA")</f>
        <v>1</v>
      </c>
      <c r="EL31" s="27" t="s">
        <v>28</v>
      </c>
      <c r="EM31" s="18">
        <f>$K31</f>
        <v>0.62080000000000002</v>
      </c>
      <c r="EN31" s="18" t="str">
        <f>IF(EL31="NA","NA",IF(EL31="ND",0,IF(OR(EL31="Sin dato",ISBLANK(EM31)),"Sin dato",IF(EM31=0,((EO31-EL31)/EO31)*(POWER(-1,$H31)),IF(EM31&lt;0,1+(((EL31-EM31)*(POWER(-1,$H31)))/EM31),1-(((EL31-EM31)*(POWER(-1,$H31)))/EM31))))))</f>
        <v>Sin dato</v>
      </c>
      <c r="EO31" s="20">
        <v>0</v>
      </c>
      <c r="EP31" s="18" t="str">
        <f>IF(EN31="NA","NA",IF(EN31="Sin dato","Sin dato",1-EN31))</f>
        <v>Sin dato</v>
      </c>
      <c r="EQ31" s="19">
        <f>IF(ISBLANK(EM31),"Sin meta",IF(EL31="NA","NA",IF(EP31&lt;=0,$J31,IF(AND(EP31&lt;=EO31,EP31&gt;0),($J31*(1-(EP31/EO31))),0))))</f>
        <v>0</v>
      </c>
      <c r="ER31" s="19" t="str">
        <f>IF(DZ31="NA","No",IF(DZ31="Sin dato","No",IF(EE31=$J31,"V",IF(EE31=0,"R","A"))))</f>
        <v>No</v>
      </c>
      <c r="ES31" s="20" t="str">
        <f>IF(EL31="NA","No",IF(EL31="Sin dato","No",IF(EQ31=$J31,"V",IF(EQ31=0,"R","A"))))</f>
        <v>No</v>
      </c>
      <c r="ET31" s="18" t="str">
        <f>IF(ER31="No","No disponible",IF(ES31="No","No disponible",CONCATENATE(ER31,"-",ES31)))</f>
        <v>No disponible</v>
      </c>
      <c r="EU31" s="18" t="str">
        <f>IF(ET31="No disponible","No disponible",IF(ES31=ER31,"No varía",ET31))</f>
        <v>No disponible</v>
      </c>
      <c r="EV31" s="18" t="str">
        <f>IF(EU31="No disponible","No disponible",IF(EU31="No varía","No varía",IF(ES31="V","Mejora",IF(ES31="R","Empeora",IF(ER31="R","Mejora","Empeora")))))</f>
        <v>No disponible</v>
      </c>
      <c r="EW31" s="20"/>
      <c r="EX31" s="25" t="b">
        <f>IF(EL31="NA","NA",IF(EL31="ND","GC0",IF(EL31="Sin dato",IF(DZ31="NA","NA",IF(DZ31="ND","GC0",IF(DZ31="Sin dato",IF(DN31="NA","NA",IF(DN31="ND","GC0",IF(DN31="Sin dato",IF(DB31="NA","NA",IF(DB31="ND","GC0",IF(DB31="Sin dato",IF(CP31="NA","NA",IF(CP31="ND","GC0",IF(CP31="Sin dato",IF(CD31="NA","NA",IF(CD31="ND","GC0",IF(CD31="Sin dato",IF(BR31="NA","NA",IF(BR31="ND","GC0",IF(BR31="Sin dato",IF(BF31="NA","NA",IF(BF31="ND","GC0",IF(BF31="Sin dato",IF(AT31="NA","NA",IF(AT31="ND","GC0",IF(AT31="Sin dato",IF(AH31="NA","NA",IF(AH31="ND","GC0",IF(AH31="Sin dato",IF(V31="NA","No evaluable",IF(V31="Sin dato", IF(N31="Sin dato", IF(($B$58-$B$71)&gt;($I31),"GC0",  "No evaluable"))))))))))))))))))))))))))))))))))</f>
        <v>0</v>
      </c>
      <c r="EZ31" s="2">
        <f>IF(EX31="GC0",0,IF(EX31=FALSE,IF(EL31="Sin dato",IF(DZ31="Sin dato",IF(DN31="Sin dato",IF(DB31="Sin dato",IF(CP31="Sin dato",IF(CD31="Sin dato",IF(BR31="Sin dato",IF(BF31="Sin dato",IF(AT31="Sin dato",IF(AH31="Sin dato",IF(V31="Sin dato",IF(N31="Sin dato",0,S31),AA31),AM31),AY31),BK31),BW31),CI31),CU31),DG31),DS31),EE31),EQ31)))</f>
        <v>0</v>
      </c>
      <c r="FE31" s="24">
        <f>IF(EZ31=FALSE,0,IF(EZ31="GC0",0,EZ31))</f>
        <v>0</v>
      </c>
      <c r="FH31" s="23" t="b">
        <f>IF($J31&gt;0,FI31&lt;&gt;"NA")</f>
        <v>1</v>
      </c>
      <c r="FI31" s="38">
        <f>IF(EL31="Sin dato",IF(DZ31="Sin dato",IF(DN31="Sin dato",IF(DB31="Sin dato",IF(CP31="Sin dato",IF(CD31="Sin dato",IF(BR31="Sin dato",IF(BF31="Sin dato",IF(AT31="Sin dato",IF(AH31="Sin dato",IF(V31="Sin dato",IF(N31="Sin dato","Sin dato",N31),V31),AH31),AT31),BF31),BR31),CD31),CP31),DB31),DN31),DZ31),EL31)</f>
        <v>0.60707637839831463</v>
      </c>
      <c r="FJ31" s="18">
        <f>IF(FI31="NA",$K31,IF(FI31="Sin dato",$K31,IF(FK31="Diciembre",$EM31,IF(FK31="Noviembre",$EA31,IF(FK31="Octubre",$DO31,IF(FK31="Septiembre",$DC31,IF(FK31="Agosto",$CQ31,IF(FK31="Julio",$CE31,IF(FK31="Junio",$BS31,IF(FK31="Mayo",$BG31,IF(FK31="Abril",$AU31,IF(FK31="Marzo",$AI31,IF(FK31="Febrero",$W31,IF(FK31="Enero",$O31,$K31))))))))))))))</f>
        <v>0.62080000000000002</v>
      </c>
      <c r="FK31" s="18" t="str">
        <f>IF(FI31="NA","NA",IF(EL31="Sin dato",IF(DZ31="Sin dato",IF(DN31="Sin dato",IF(DB31="Sin dato",IF(CP31="Sin dato",IF(CD31="Sin dato",IF(BR31="Sin dato",IF(BF31="Sin dato",IF(AT31="Sin dato",IF(AH31="Sin dato",IF(V31="Sin dato",IF(N31="Sin dato","Sin dato","Enero"),"Febrero"),"Marzo"),"Abril"),"Mayo"),"Junio"),"Julio"),"Agosto"),"Septiembre"),"Octubre"),"Noviembre"),"Diciembre"))</f>
        <v>Septiembre</v>
      </c>
      <c r="FL31" s="18">
        <f>IF(FI31="NA","NA",IF(FI31="ND",0,IF(OR(FI31="Sin dato",ISBLANK(FJ31)),"Sin dato",IF(FJ31=0,((FM31-FI31)/FM31)*(POWER(-1, $H31)),IF(FJ31&lt;0,1+(((FI31-FJ31)*(POWER(-1, $H31)))/FJ31),1-(((FI31-FJ31)*(POWER(-1, $H31)))/FJ31))))))</f>
        <v>0.97789365077048096</v>
      </c>
      <c r="FM31" s="20">
        <f>$EO31</f>
        <v>0</v>
      </c>
      <c r="FN31" s="18">
        <f>IF(FL31="NA","NA",IF(FL31="Sin dato","Sin dato",1-FL31))</f>
        <v>2.210634922951904E-2</v>
      </c>
      <c r="FO31" s="19">
        <f>IF(ISBLANK(FJ31),"Sin meta",IF(FI31="NA","NA",IF(FN31&lt;=0,$J31,IF(AND(FN31&lt;=FM31,FN31&gt;0),($J31*(1-(FN31/FM31))),0))))</f>
        <v>0</v>
      </c>
      <c r="FP31" s="18"/>
    </row>
    <row r="32" spans="1:172" ht="45" customHeight="1" x14ac:dyDescent="0.25">
      <c r="A32" s="56"/>
      <c r="B32" s="55"/>
      <c r="C32" s="54" t="s">
        <v>74</v>
      </c>
      <c r="D32" s="33"/>
      <c r="E32" s="34" t="s">
        <v>73</v>
      </c>
      <c r="F32" s="33" t="s">
        <v>72</v>
      </c>
      <c r="G32" s="33" t="s">
        <v>30</v>
      </c>
      <c r="H32" s="32">
        <v>0</v>
      </c>
      <c r="I32" s="32">
        <v>168</v>
      </c>
      <c r="J32" s="31">
        <v>2</v>
      </c>
      <c r="K32" s="21">
        <v>2416.48</v>
      </c>
      <c r="L32" s="28">
        <f>IF(N32&lt;&gt;"NA",IF(N32&lt;&gt;"Sin dato",1,0),0)</f>
        <v>0</v>
      </c>
      <c r="M32" s="28" t="b">
        <f>IF($J32&gt;0,N32&lt;&gt;"NA")</f>
        <v>0</v>
      </c>
      <c r="N32" s="30" t="s">
        <v>29</v>
      </c>
      <c r="O32" s="21">
        <f>$K32</f>
        <v>2416.48</v>
      </c>
      <c r="P32" s="18" t="str">
        <f>IF(N32="NA","NA",IF(N32="ND",0,IF(OR(N32="Sin dato",ISBLANK(O32)),"Sin dato",IF(O32=0,((Q32-N32)/Q32)*(POWER(-1, H32)),IF(O32&lt;0,1+(((N32-O32)*(POWER(-1, H32)))/O32),1-(((N32-O32)*(POWER(-1, H32)))/O32))))))</f>
        <v>NA</v>
      </c>
      <c r="Q32" s="20">
        <v>0</v>
      </c>
      <c r="R32" s="18" t="str">
        <f>IF(P32="NA","NA",IF(P32="Sin dato","Sin dato",1-P32))</f>
        <v>NA</v>
      </c>
      <c r="S32" s="19" t="str">
        <f>IF(ISBLANK(O32),"Sin meta",IF(N32="NA","NA",IF(R32&lt;=0,J32,IF(AND(R32&lt;=Q32,R32&gt;0),(J32*(1-(R32/Q32))),0))))</f>
        <v>NA</v>
      </c>
      <c r="T32" s="20" t="str">
        <f>IF(N32="NA","No",IF(N32="Sin dato","No",IF(S32=$J32,"V",IF(S32=0,"R","A"))))</f>
        <v>No</v>
      </c>
      <c r="U32" s="28" t="b">
        <f>IF($J32&gt;0,V32&lt;&gt;"NA")</f>
        <v>0</v>
      </c>
      <c r="V32" s="30" t="s">
        <v>29</v>
      </c>
      <c r="W32" s="21">
        <f>$K32</f>
        <v>2416.48</v>
      </c>
      <c r="X32" s="18" t="str">
        <f>IF(V32="NA","NA",IF(V32="ND",0,IF(OR(V32="Sin dato",ISBLANK(W32)),"Sin dato",IF(W32=0,((Y32-V32)/Y32)*(POWER(-1,$H32)),IF(W32&lt;0,1+(((V32-W32)*(POWER(-1,$H32)))/W32),1-(((V32-W32)*(POWER(-1,$H32)))/W32))))))</f>
        <v>NA</v>
      </c>
      <c r="Y32" s="20">
        <v>0</v>
      </c>
      <c r="Z32" s="18" t="str">
        <f>IF(X32="NA","NA",IF(X32="Sin dato","Sin dato",1-X32))</f>
        <v>NA</v>
      </c>
      <c r="AA32" s="19" t="str">
        <f>IF(ISBLANK(W32),"Sin meta",IF(V32="NA","NA",IF(Z32&lt;=0,$J32,IF(AND(Z32&lt;=Y32,Z32&gt;0),($J32*(1-(Z32/Y32))),0))))</f>
        <v>NA</v>
      </c>
      <c r="AB32" s="19" t="str">
        <f>IF(N32="NA","No",IF(N32="Sin dato","No",IF(S32=$J32,"V",IF(S32=0,"R","A"))))</f>
        <v>No</v>
      </c>
      <c r="AC32" s="20" t="str">
        <f>IF(V32="NA","No",IF(V32="Sin dato","No",IF(AA32=$J32,"V",IF(AA32=0,"R","A"))))</f>
        <v>No</v>
      </c>
      <c r="AD32" s="18" t="str">
        <f>IF(AB32="No","No disponible",IF(AC32="No","No disponible",CONCATENATE(AB32,"-",AC32)))</f>
        <v>No disponible</v>
      </c>
      <c r="AE32" s="18" t="str">
        <f>IF(AD32="No disponible","No disponible",IF(AC32=AB32,"No varía",AD32))</f>
        <v>No disponible</v>
      </c>
      <c r="AF32" s="18" t="str">
        <f>IF(AE32="No disponible","No disponible",IF(AE32="No varía","No varía",IF(AC32="V","Mejora",IF(AC32="R","Empeora",IF(AB32="R","Mejora","Empeora")))))</f>
        <v>No disponible</v>
      </c>
      <c r="AG32" s="28" t="b">
        <f>IF($J32&gt;0,AH32&lt;&gt;"NA")</f>
        <v>0</v>
      </c>
      <c r="AH32" s="30" t="s">
        <v>29</v>
      </c>
      <c r="AI32" s="21">
        <f>$K32</f>
        <v>2416.48</v>
      </c>
      <c r="AJ32" s="18" t="str">
        <f>IF(AH32="NA","NA",IF(AH32="ND",0,IF(OR(AH32="Sin dato",ISBLANK(AI32)),"Sin dato",IF(AI32=0,((AK32-AH32)/AK32)*(POWER(-1,$H32)),IF(AI32&lt;0,1+(((AH32-AI32)*(POWER(-1,$H32)))/AI32),1-(((AH32-AI32)*(POWER(-1,$H32)))/AI32))))))</f>
        <v>NA</v>
      </c>
      <c r="AK32" s="20">
        <v>0</v>
      </c>
      <c r="AL32" s="18" t="str">
        <f>IF(AJ32="NA","NA",IF(AJ32="Sin dato","Sin dato",1-AJ32))</f>
        <v>NA</v>
      </c>
      <c r="AM32" s="19" t="str">
        <f>IF(ISBLANK(AI32),"Sin meta",IF(AH32="NA","NA",IF(AL32&lt;=0,$J32,IF(AND(AL32&lt;=AK32,AL32&gt;0),($J32*(1-(AL32/AK32))),0))))</f>
        <v>NA</v>
      </c>
      <c r="AN32" s="19" t="str">
        <f>IF(V32="NA","No",IF(V32="Sin dato","No",IF(AA32=$J32,"V",IF(AA32=0,"R","A"))))</f>
        <v>No</v>
      </c>
      <c r="AO32" s="20" t="str">
        <f>IF(AH32="NA","No",IF(AH32="Sin dato","No",IF(AM32=$J32,"V",IF(AM32=0,"R","A"))))</f>
        <v>No</v>
      </c>
      <c r="AP32" s="18" t="str">
        <f>IF(AN32="No","No disponible",IF(AO32="No","No disponible",CONCATENATE(AN32,"-",AO32)))</f>
        <v>No disponible</v>
      </c>
      <c r="AQ32" s="18" t="str">
        <f>IF(AP32="No disponible","No disponible",IF(AO32=AN32,"No varía",AP32))</f>
        <v>No disponible</v>
      </c>
      <c r="AR32" s="18" t="str">
        <f>IF(AQ32="No disponible","No disponible",IF(AQ32="No varía","No varía",IF(AO32="V","Mejora",IF(AO32="R","Empeora",IF(AN32="R","Mejora","Empeora")))))</f>
        <v>No disponible</v>
      </c>
      <c r="AS32" s="28" t="b">
        <f>IF($J32&gt;0,AT32&lt;&gt;"NA")</f>
        <v>0</v>
      </c>
      <c r="AT32" s="30" t="s">
        <v>29</v>
      </c>
      <c r="AU32" s="21">
        <f>$K32</f>
        <v>2416.48</v>
      </c>
      <c r="AV32" s="18" t="str">
        <f>IF(AT32="NA","NA",IF(AT32="ND",0,IF(OR(AT32="Sin dato",ISBLANK(AU32)),"Sin dato",IF(AU32=0,((AW32-AT32)/AW32)*(POWER(-1,$H32)),IF(AU32&lt;0,1+(((AT32-AU32)*(POWER(-1,$H32)))/AU32),1-(((AT32-AU32)*(POWER(-1,$H32)))/AU32))))))</f>
        <v>NA</v>
      </c>
      <c r="AW32" s="20">
        <v>0</v>
      </c>
      <c r="AX32" s="18" t="str">
        <f>IF(AV32="NA","NA",IF(AV32="Sin dato","Sin dato",1-AV32))</f>
        <v>NA</v>
      </c>
      <c r="AY32" s="19" t="str">
        <f>IF(ISBLANK(AU32),"Sin meta",IF(AT32="NA","NA",IF(AX32&lt;=0,$J32,IF(AND(AX32&lt;=AW32,AX32&gt;0),($J32*(1-(AX32/AW32))),0))))</f>
        <v>NA</v>
      </c>
      <c r="AZ32" s="19" t="str">
        <f>IF(AH32="NA","No",IF(AH32="Sin dato","No",IF(AM32=$J32,"V",IF(AM32=0,"R","A"))))</f>
        <v>No</v>
      </c>
      <c r="BA32" s="20" t="str">
        <f>IF(AT32="NA","No",IF(AT32="Sin dato","No",IF(AY32=$J32,"V",IF(AY32=0,"R","A"))))</f>
        <v>No</v>
      </c>
      <c r="BB32" s="18" t="str">
        <f>IF(AZ32="No","No disponible",IF(BA32="No","No disponible",CONCATENATE(AZ32,"-",BA32)))</f>
        <v>No disponible</v>
      </c>
      <c r="BC32" s="18" t="str">
        <f>IF(BB32="No disponible","No disponible",IF(BA32=AZ32,"No varía",BB32))</f>
        <v>No disponible</v>
      </c>
      <c r="BD32" s="18" t="str">
        <f>IF(BC32="No disponible","No disponible",IF(BC32="No varía","No varía",IF(BA32="V","Mejora",IF(BA32="R","Empeora",IF(AZ32="R","Mejora","Empeora")))))</f>
        <v>No disponible</v>
      </c>
      <c r="BE32" s="28" t="b">
        <f>IF($J32&gt;0,BF32&lt;&gt;"NA")</f>
        <v>0</v>
      </c>
      <c r="BF32" s="30" t="s">
        <v>29</v>
      </c>
      <c r="BG32" s="21">
        <f>$K32</f>
        <v>2416.48</v>
      </c>
      <c r="BH32" s="18" t="str">
        <f>IF(BF32="NA","NA",IF(BF32="ND",0,IF(OR(BF32="Sin dato",ISBLANK(BG32)),"Sin dato",IF(BG32=0,((BI32-BF32)/BI32)*(POWER(-1,$H32)),IF(BG32&lt;0,1+(((BF32-BG32)*(POWER(-1,$H32)))/BG32),1-(((BF32-BG32)*(POWER(-1,$H32)))/BG32))))))</f>
        <v>NA</v>
      </c>
      <c r="BI32" s="20">
        <v>0</v>
      </c>
      <c r="BJ32" s="18" t="str">
        <f>IF(BH32="NA","NA",IF(BH32="Sin dato","Sin dato",1-BH32))</f>
        <v>NA</v>
      </c>
      <c r="BK32" s="19" t="str">
        <f>IF(ISBLANK(BG32),"Sin meta",IF(BF32="NA","NA",IF(BJ32&lt;=0,$J32,IF(AND(BJ32&lt;=BI32,BJ32&gt;0),($J32*(1-(BJ32/BI32))),0))))</f>
        <v>NA</v>
      </c>
      <c r="BL32" s="19" t="str">
        <f>IF(AT32="NA","No",IF(AT32="Sin dato","No",IF(AY32=$J32,"V",IF(AY32=0,"R","A"))))</f>
        <v>No</v>
      </c>
      <c r="BM32" s="20" t="str">
        <f>IF(BF32="NA","No",IF(BF32="Sin dato","No",IF(BK32=$J32,"V",IF(BK32=0,"R","A"))))</f>
        <v>No</v>
      </c>
      <c r="BN32" s="18" t="str">
        <f>IF(BL32="No","No disponible",IF(BM32="No","No disponible",CONCATENATE(BL32,"-",BM32)))</f>
        <v>No disponible</v>
      </c>
      <c r="BO32" s="18" t="str">
        <f>IF(BN32="No disponible","No disponible",IF(BM32=BL32,"No varía",BN32))</f>
        <v>No disponible</v>
      </c>
      <c r="BP32" s="18" t="str">
        <f>IF(BO32="No disponible","No disponible",IF(BO32="No varía","No varía",IF(BM32="V","Mejora",IF(BM32="R","Empeora",IF(BL32="R","Mejora","Empeora")))))</f>
        <v>No disponible</v>
      </c>
      <c r="BQ32" s="28" t="b">
        <f>IF($J32&gt;0,BR32&lt;&gt;"NA")</f>
        <v>1</v>
      </c>
      <c r="BR32" s="30">
        <v>1764.7542856445823</v>
      </c>
      <c r="BS32" s="21">
        <f>$K32</f>
        <v>2416.48</v>
      </c>
      <c r="BT32" s="18">
        <f>IF(BR32="NA","NA",IF(BR32="ND",0,IF(OR(BR32="Sin dato",ISBLANK(BS32)),"Sin dato",IF(BS32=0,((BU32-BR32)/BU32)*(POWER(-1,$H32)),IF(BS32&lt;0,1+(((BR32-BS32)*(POWER(-1,$H32)))/BS32),1-(((BR32-BS32)*(POWER(-1,$H32)))/BS32))))))</f>
        <v>1.2697004379740027</v>
      </c>
      <c r="BU32" s="20">
        <v>0</v>
      </c>
      <c r="BV32" s="18">
        <f>IF(BT32="NA","NA",IF(BT32="Sin dato","Sin dato",1-BT32))</f>
        <v>-0.26970043797400267</v>
      </c>
      <c r="BW32" s="19">
        <f>IF(ISBLANK(BS32),"Sin meta",IF(BR32="NA","NA",IF(BV32&lt;=0,$J32,IF(AND(BV32&lt;=BU32,BV32&gt;0),($J32*(1-(BV32/BU32))),0))))</f>
        <v>2</v>
      </c>
      <c r="BX32" s="19" t="str">
        <f>IF(BF32="NA","No",IF(BF32="Sin dato","No",IF(BK32=$J32,"V",IF(BK32=0,"R","A"))))</f>
        <v>No</v>
      </c>
      <c r="BY32" s="20" t="str">
        <f>IF(BR32="NA","No",IF(BR32="Sin dato","No",IF(BW32=$J32,"V",IF(BW32=0,"R","A"))))</f>
        <v>V</v>
      </c>
      <c r="BZ32" s="18" t="str">
        <f>IF(BX32="No","No disponible",IF(BY32="No","No disponible",CONCATENATE(BX32,"-",BY32)))</f>
        <v>No disponible</v>
      </c>
      <c r="CA32" s="18" t="str">
        <f>IF(BZ32="No disponible","No disponible",IF(BY32=BX32,"No varía",BZ32))</f>
        <v>No disponible</v>
      </c>
      <c r="CB32" s="18" t="str">
        <f>IF(CA32="No disponible","No disponible",IF(CA32="No varía","No varía",IF(BY32="V","Mejora",IF(BY32="R","Empeora",IF(BX32="R","Mejora","Empeora")))))</f>
        <v>No disponible</v>
      </c>
      <c r="CC32" s="28" t="b">
        <f>IF($J32&gt;0,CD32&lt;&gt;"NA")</f>
        <v>1</v>
      </c>
      <c r="CD32" s="30" t="s">
        <v>28</v>
      </c>
      <c r="CE32" s="21">
        <f>$K32</f>
        <v>2416.48</v>
      </c>
      <c r="CF32" s="18" t="str">
        <f>IF(CD32="NA","NA",IF(CD32="ND",0,IF(OR(CD32="Sin dato",ISBLANK(CE32)),"Sin dato",IF(CE32=0,((CG32-CD32)/CG32)*(POWER(-1,$H32)),IF(CE32&lt;0,1+(((CD32-CE32)*(POWER(-1,$H32)))/CE32),1-(((CD32-CE32)*(POWER(-1,$H32)))/CE32))))))</f>
        <v>Sin dato</v>
      </c>
      <c r="CG32" s="20">
        <v>0</v>
      </c>
      <c r="CH32" s="18" t="str">
        <f>IF(CF32="NA","NA",IF(CF32="Sin dato","Sin dato",1-CF32))</f>
        <v>Sin dato</v>
      </c>
      <c r="CI32" s="19">
        <f>IF(ISBLANK(CE32),"Sin meta",IF(CD32="NA","NA",IF(CH32&lt;=0,$J32,IF(AND(CH32&lt;=CG32,CH32&gt;0),($J32*(1-(CH32/CG32))),0))))</f>
        <v>0</v>
      </c>
      <c r="CJ32" s="19" t="str">
        <f>IF(BR32="NA","No",IF(BR32="Sin dato","No",IF(BW32=$J32,"V",IF(BW32=0,"R","A"))))</f>
        <v>V</v>
      </c>
      <c r="CK32" s="20" t="str">
        <f>IF(CD32="NA","No",IF(CD32="Sin dato","No",IF(CI32=$J32,"V",IF(CI32=0,"R","A"))))</f>
        <v>No</v>
      </c>
      <c r="CL32" s="18" t="str">
        <f>IF(CJ32="No","No disponible",IF(CK32="No","No disponible",CONCATENATE(CJ32,"-",CK32)))</f>
        <v>No disponible</v>
      </c>
      <c r="CM32" s="18" t="str">
        <f>IF(CL32="No disponible","No disponible",IF(CK32=CJ32,"No varía",CL32))</f>
        <v>No disponible</v>
      </c>
      <c r="CN32" s="18" t="str">
        <f>IF(CM32="No disponible","No disponible",IF(CM32="No varía","No varía",IF(CK32="V","Mejora",IF(CK32="R","Empeora",IF(CJ32="R","Mejora","Empeora")))))</f>
        <v>No disponible</v>
      </c>
      <c r="CO32" s="28" t="b">
        <f>IF($J32&gt;0,CP32&lt;&gt;"NA")</f>
        <v>1</v>
      </c>
      <c r="CP32" s="30" t="s">
        <v>28</v>
      </c>
      <c r="CQ32" s="21">
        <f>$K32</f>
        <v>2416.48</v>
      </c>
      <c r="CR32" s="18" t="str">
        <f>IF(CP32="NA","NA",IF(CP32="ND",0,IF(OR(CP32="Sin dato",ISBLANK(CQ32)),"Sin dato",IF(CQ32=0,((CS32-CP32)/CS32)*(POWER(-1,$H32)),IF(CQ32&lt;0,1+(((CP32-CQ32)*(POWER(-1,$H32)))/CQ32),1-(((CP32-CQ32)*(POWER(-1,$H32)))/CQ32))))))</f>
        <v>Sin dato</v>
      </c>
      <c r="CS32" s="20">
        <v>0</v>
      </c>
      <c r="CT32" s="18" t="str">
        <f>IF(CR32="NA","NA",IF(CR32="Sin dato","Sin dato",1-CR32))</f>
        <v>Sin dato</v>
      </c>
      <c r="CU32" s="19">
        <f>IF(ISBLANK(CQ32),"Sin meta",IF(CP32="NA","NA",IF(CT32&lt;=0,$J32,IF(AND(CT32&lt;=CS32,CT32&gt;0),($J32*(1-(CT32/CS32))),0))))</f>
        <v>0</v>
      </c>
      <c r="CV32" s="19" t="str">
        <f>IF(CD32="NA","No",IF(CD32="Sin dato","No",IF(CI32=$J32,"V",IF(CI32=0,"R","A"))))</f>
        <v>No</v>
      </c>
      <c r="CW32" s="20" t="str">
        <f>IF(CP32="NA","No",IF(CP32="Sin dato","No",IF(CU32=$J32,"V",IF(CU32=0,"R","A"))))</f>
        <v>No</v>
      </c>
      <c r="CX32" s="18" t="str">
        <f>IF(CV32="No","No disponible",IF(CW32="No","No disponible",CONCATENATE(CV32,"-",CW32)))</f>
        <v>No disponible</v>
      </c>
      <c r="CY32" s="18" t="str">
        <f>IF(CX32="No disponible","No disponible",IF(CW32=CV32,"No varía",CX32))</f>
        <v>No disponible</v>
      </c>
      <c r="CZ32" s="18" t="str">
        <f>IF(CY32="No disponible","No disponible",IF(CY32="No varía","No varía",IF(CW32="V","Mejora",IF(CW32="R","Empeora",IF(CV32="R","Mejora","Empeora")))))</f>
        <v>No disponible</v>
      </c>
      <c r="DA32" s="28" t="b">
        <f>IF($J32&gt;0,DB32&lt;&gt;"NA")</f>
        <v>1</v>
      </c>
      <c r="DB32" s="27" t="s">
        <v>28</v>
      </c>
      <c r="DC32" s="21">
        <f>$K32</f>
        <v>2416.48</v>
      </c>
      <c r="DD32" s="18" t="str">
        <f>IF(DB32="NA","NA",IF(DB32="ND",0,IF(OR(DB32="Sin dato",ISBLANK(DC32)),"Sin dato",IF(DC32=0,((DE32-DB32)/DE32)*(POWER(-1,$H32)),IF(DC32&lt;0,1+(((DB32-DC32)*(POWER(-1,$H32)))/DC32),1-(((DB32-DC32)*(POWER(-1,$H32)))/DC32))))))</f>
        <v>Sin dato</v>
      </c>
      <c r="DE32" s="20">
        <v>0</v>
      </c>
      <c r="DF32" s="18" t="str">
        <f>IF(DD32="NA","NA",IF(DD32="Sin dato","Sin dato",1-DD32))</f>
        <v>Sin dato</v>
      </c>
      <c r="DG32" s="19">
        <f>IF(ISBLANK(DC32),"Sin meta",IF(DB32="NA","NA",IF(DF32&lt;=0,$J32,IF(AND(DF32&lt;=DE32,DF32&gt;0),($J32*(1-(DF32/DE32))),0))))</f>
        <v>0</v>
      </c>
      <c r="DH32" s="19" t="str">
        <f>IF(CP32="NA","No",IF(CP32="Sin dato","No",IF(CU32=$J32,"V",IF(CU32=0,"R","A"))))</f>
        <v>No</v>
      </c>
      <c r="DI32" s="20" t="str">
        <f>IF(DB32="NA","No",IF(DB32="Sin dato","No",IF(DG32=$J32,"V",IF(DG32=0,"R","A"))))</f>
        <v>No</v>
      </c>
      <c r="DJ32" s="18" t="str">
        <f>IF(DH32="No","No disponible",IF(DI32="No","No disponible",CONCATENATE(DH32,"-",DI32)))</f>
        <v>No disponible</v>
      </c>
      <c r="DK32" s="18" t="str">
        <f>IF(DJ32="No disponible","No disponible",IF(DI32=DH32,"No varía",DJ32))</f>
        <v>No disponible</v>
      </c>
      <c r="DL32" s="18" t="str">
        <f>IF(DK32="No disponible","No disponible",IF(DK32="No varía","No varía",IF(DI32="V","Mejora",IF(DI32="R","Empeora",IF(DH32="R","Mejora","Empeora")))))</f>
        <v>No disponible</v>
      </c>
      <c r="DM32" s="28" t="b">
        <f>IF($J32&gt;0,DN32&lt;&gt;"NA")</f>
        <v>1</v>
      </c>
      <c r="DN32" s="27" t="s">
        <v>28</v>
      </c>
      <c r="DO32" s="21">
        <f>$K32</f>
        <v>2416.48</v>
      </c>
      <c r="DP32" s="18" t="str">
        <f>IF(DN32="NA","NA",IF(DN32="ND",0,IF(OR(DN32="Sin dato",ISBLANK(DO32)),"Sin dato",IF(DO32=0,((DQ32-DN32)/DQ32)*(POWER(-1,$H32)),IF(DO32&lt;0,1+(((DN32-DO32)*(POWER(-1,$H32)))/DO32),1-(((DN32-DO32)*(POWER(-1,$H32)))/DO32))))))</f>
        <v>Sin dato</v>
      </c>
      <c r="DQ32" s="20">
        <v>0</v>
      </c>
      <c r="DR32" s="18" t="str">
        <f>IF(DP32="NA","NA",IF(DP32="Sin dato","Sin dato",1-DP32))</f>
        <v>Sin dato</v>
      </c>
      <c r="DS32" s="19">
        <f>IF(ISBLANK(DO32),"Sin meta",IF(DN32="NA","NA",IF(DR32&lt;=0,$J32,IF(AND(DR32&lt;=DQ32,DR32&gt;0),($J32*(1-(DR32/DQ32))),0))))</f>
        <v>0</v>
      </c>
      <c r="DT32" s="19" t="str">
        <f>IF(DB32="NA","No",IF(DB32="Sin dato","No",IF(DG32=$J32,"V",IF(DG32=0,"R","A"))))</f>
        <v>No</v>
      </c>
      <c r="DU32" s="20" t="str">
        <f>IF(DN32="NA","No",IF(DN32="Sin dato","No",IF(DS32=$J32,"V",IF(DS32=0,"R","A"))))</f>
        <v>No</v>
      </c>
      <c r="DV32" s="18" t="str">
        <f>IF(DT32="No","No disponible",IF(DU32="No","No disponible",CONCATENATE(DT32,"-",DU32)))</f>
        <v>No disponible</v>
      </c>
      <c r="DW32" s="18" t="str">
        <f>IF(DV32="No disponible","No disponible",IF(DU32=DT32,"No varía",DV32))</f>
        <v>No disponible</v>
      </c>
      <c r="DX32" s="18" t="str">
        <f>IF(DW32="No disponible","No disponible",IF(DW32="No varía","No varía",IF(DU32="V","Mejora",IF(DU32="R","Empeora",IF(DT32="R","Mejora","Empeora")))))</f>
        <v>No disponible</v>
      </c>
      <c r="DY32" s="28" t="b">
        <f>IF($J32&gt;0,DZ32&lt;&gt;"NA")</f>
        <v>1</v>
      </c>
      <c r="DZ32" s="27" t="s">
        <v>28</v>
      </c>
      <c r="EA32" s="21">
        <f>$K32</f>
        <v>2416.48</v>
      </c>
      <c r="EB32" s="18" t="str">
        <f>IF(DZ32="NA","NA",IF(DZ32="ND",0,IF(OR(DZ32="Sin dato",ISBLANK(EA32)),"Sin dato",IF(EA32=0,((EC32-DZ32)/EC32)*(POWER(-1,$H32)),IF(EA32&lt;0,1+(((DZ32-EA32)*(POWER(-1,$H32)))/EA32),1-(((DZ32-EA32)*(POWER(-1,$H32)))/EA32))))))</f>
        <v>Sin dato</v>
      </c>
      <c r="EC32" s="20">
        <v>0</v>
      </c>
      <c r="ED32" s="18" t="str">
        <f>IF(EB32="NA","NA",IF(EB32="Sin dato","Sin dato",1-EB32))</f>
        <v>Sin dato</v>
      </c>
      <c r="EE32" s="19">
        <f>IF(ISBLANK(EA32),"Sin meta",IF(DZ32="NA","NA",IF(ED32&lt;=0,$J32,IF(AND(ED32&lt;=EC32,ED32&gt;0),($J32*(1-(ED32/EC32))),0))))</f>
        <v>0</v>
      </c>
      <c r="EF32" s="19" t="str">
        <f>IF(DN32="NA","No",IF(DN32="Sin dato","No",IF(DS32=$J32,"V",IF(DS32=0,"R","A"))))</f>
        <v>No</v>
      </c>
      <c r="EG32" s="20" t="str">
        <f>IF(DZ32="NA","No",IF(DZ32="Sin dato","No",IF(EE32=$J32,"V",IF(EE32=0,"R","A"))))</f>
        <v>No</v>
      </c>
      <c r="EH32" s="18" t="str">
        <f>IF(EF32="No","No disponible",IF(EG32="No","No disponible",CONCATENATE(EF32,"-",EG32)))</f>
        <v>No disponible</v>
      </c>
      <c r="EI32" s="18" t="str">
        <f>IF(EH32="No disponible","No disponible",IF(EG32=EF32,"No varía",EH32))</f>
        <v>No disponible</v>
      </c>
      <c r="EJ32" s="18" t="str">
        <f>IF(EI32="No disponible","No disponible",IF(EI32="No varía","No varía",IF(EG32="V","Mejora",IF(EG32="R","Empeora",IF(EF32="R","Mejora","Empeora")))))</f>
        <v>No disponible</v>
      </c>
      <c r="EK32" s="28" t="b">
        <f>IF($J32&gt;0,EL32&lt;&gt;"NA")</f>
        <v>1</v>
      </c>
      <c r="EL32" s="27" t="s">
        <v>28</v>
      </c>
      <c r="EM32" s="21">
        <f>$K32</f>
        <v>2416.48</v>
      </c>
      <c r="EN32" s="18" t="str">
        <f>IF(EL32="NA","NA",IF(EL32="ND",0,IF(OR(EL32="Sin dato",ISBLANK(EM32)),"Sin dato",IF(EM32=0,((EO32-EL32)/EO32)*(POWER(-1,$H32)),IF(EM32&lt;0,1+(((EL32-EM32)*(POWER(-1,$H32)))/EM32),1-(((EL32-EM32)*(POWER(-1,$H32)))/EM32))))))</f>
        <v>Sin dato</v>
      </c>
      <c r="EO32" s="20">
        <v>0</v>
      </c>
      <c r="EP32" s="18" t="str">
        <f>IF(EN32="NA","NA",IF(EN32="Sin dato","Sin dato",1-EN32))</f>
        <v>Sin dato</v>
      </c>
      <c r="EQ32" s="19">
        <f>IF(ISBLANK(EM32),"Sin meta",IF(EL32="NA","NA",IF(EP32&lt;=0,$J32,IF(AND(EP32&lt;=EO32,EP32&gt;0),($J32*(1-(EP32/EO32))),0))))</f>
        <v>0</v>
      </c>
      <c r="ER32" s="19" t="str">
        <f>IF(DZ32="NA","No",IF(DZ32="Sin dato","No",IF(EE32=$J32,"V",IF(EE32=0,"R","A"))))</f>
        <v>No</v>
      </c>
      <c r="ES32" s="20" t="str">
        <f>IF(EL32="NA","No",IF(EL32="Sin dato","No",IF(EQ32=$J32,"V",IF(EQ32=0,"R","A"))))</f>
        <v>No</v>
      </c>
      <c r="ET32" s="18" t="str">
        <f>IF(ER32="No","No disponible",IF(ES32="No","No disponible",CONCATENATE(ER32,"-",ES32)))</f>
        <v>No disponible</v>
      </c>
      <c r="EU32" s="18" t="str">
        <f>IF(ET32="No disponible","No disponible",IF(ES32=ER32,"No varía",ET32))</f>
        <v>No disponible</v>
      </c>
      <c r="EV32" s="18" t="str">
        <f>IF(EU32="No disponible","No disponible",IF(EU32="No varía","No varía",IF(ES32="V","Mejora",IF(ES32="R","Empeora",IF(ER32="R","Mejora","Empeora")))))</f>
        <v>No disponible</v>
      </c>
      <c r="EW32" s="53"/>
      <c r="EX32" s="25" t="b">
        <f>IF(EL32="NA","NA",IF(EL32="ND","GC0",IF(EL32="Sin dato",IF(DZ32="NA","NA",IF(DZ32="ND","GC0",IF(DZ32="Sin dato",IF(DN32="NA","NA",IF(DN32="ND","GC0",IF(DN32="Sin dato",IF(DB32="NA","NA",IF(DB32="ND","GC0",IF(DB32="Sin dato",IF(CP32="NA","NA",IF(CP32="ND","GC0",IF(CP32="Sin dato",IF(CD32="NA","NA",IF(CD32="ND","GC0",IF(CD32="Sin dato",IF(BR32="NA","NA",IF(BR32="ND","GC0",IF(BR32="Sin dato",IF(BF32="NA","NA",IF(BF32="ND","GC0",IF(BF32="Sin dato",IF(AT32="NA","NA",IF(AT32="ND","GC0",IF(AT32="Sin dato",IF(AH32="NA","NA",IF(AH32="ND","GC0",IF(AH32="Sin dato",IF(V32="NA","No evaluable",IF(V32="Sin dato", IF(N32="Sin dato", IF(($B$58-$B$71)&gt;($I32),"GC0",  "No evaluable"))))))))))))))))))))))))))))))))))</f>
        <v>0</v>
      </c>
      <c r="EZ32" s="2">
        <f>IF(EX32="GC0",0,IF(EX32=FALSE,IF(EL32="Sin dato",IF(DZ32="Sin dato",IF(DN32="Sin dato",IF(DB32="Sin dato",IF(CP32="Sin dato",IF(CD32="Sin dato",IF(BR32="Sin dato",IF(BF32="Sin dato",IF(AT32="Sin dato",IF(AH32="Sin dato",IF(V32="Sin dato",IF(N32="Sin dato",0,S32),AA32),AM32),AY32),BK32),BW32),CI32),CU32),DG32),DS32),EE32),EQ32)))</f>
        <v>2</v>
      </c>
      <c r="FE32" s="24">
        <f>IF(EZ32=FALSE,0,IF(EZ32="GC0",0,EZ32))</f>
        <v>2</v>
      </c>
      <c r="FH32" s="23" t="b">
        <f>IF($J32&gt;0,FI32&lt;&gt;"NA")</f>
        <v>1</v>
      </c>
      <c r="FI32" s="22">
        <f>IF(EL32="Sin dato",IF(DZ32="Sin dato",IF(DN32="Sin dato",IF(DB32="Sin dato",IF(CP32="Sin dato",IF(CD32="Sin dato",IF(BR32="Sin dato",IF(BF32="Sin dato",IF(AT32="Sin dato",IF(AH32="Sin dato",IF(V32="Sin dato",IF(N32="Sin dato","Sin dato",N32),V32),AH32),AT32),BF32),BR32),CD32),CP32),DB32),DN32),DZ32),EL32)</f>
        <v>1764.7542856445823</v>
      </c>
      <c r="FJ32" s="19">
        <f>IF(FI32="NA",$K32,IF(FI32="Sin dato",$K32,IF(FK32="Diciembre",$EM32,IF(FK32="Noviembre",$EA32,IF(FK32="Octubre",$DO32,IF(FK32="Septiembre",$DC32,IF(FK32="Agosto",$CQ32,IF(FK32="Julio",$CE32,IF(FK32="Junio",$BS32,IF(FK32="Mayo",$BG32,IF(FK32="Abril",$AU32,IF(FK32="Marzo",$AI32,IF(FK32="Febrero",$W32,IF(FK32="Enero",$O32,$K32))))))))))))))</f>
        <v>2416.48</v>
      </c>
      <c r="FK32" s="18" t="str">
        <f>IF(FI32="NA","NA",IF(EL32="Sin dato",IF(DZ32="Sin dato",IF(DN32="Sin dato",IF(DB32="Sin dato",IF(CP32="Sin dato",IF(CD32="Sin dato",IF(BR32="Sin dato",IF(BF32="Sin dato",IF(AT32="Sin dato",IF(AH32="Sin dato",IF(V32="Sin dato",IF(N32="Sin dato","Sin dato","Enero"),"Febrero"),"Marzo"),"Abril"),"Mayo"),"Junio"),"Julio"),"Agosto"),"Septiembre"),"Octubre"),"Noviembre"),"Diciembre"))</f>
        <v>Junio</v>
      </c>
      <c r="FL32" s="18">
        <f>IF(FI32="NA","NA",IF(FI32="ND",0,IF(OR(FI32="Sin dato",ISBLANK(FJ32)),"Sin dato",IF(FJ32=0,((FM32-FI32)/FM32)*(POWER(-1, $H32)),IF(FJ32&lt;0,1+(((FI32-FJ32)*(POWER(-1, $H32)))/FJ32),1-(((FI32-FJ32)*(POWER(-1, $H32)))/FJ32))))))</f>
        <v>1.2697004379740027</v>
      </c>
      <c r="FM32" s="20">
        <f>$EO32</f>
        <v>0</v>
      </c>
      <c r="FN32" s="18">
        <f>IF(FL32="NA","NA",IF(FL32="Sin dato","Sin dato",1-FL32))</f>
        <v>-0.26970043797400267</v>
      </c>
      <c r="FO32" s="19">
        <f>IF(ISBLANK(FJ32),"Sin meta",IF(FI32="NA","NA",IF(FN32&lt;=0,$J32,IF(AND(FN32&lt;=FM32,FN32&gt;0),($J32*(1-(FN32/FM32))),0))))</f>
        <v>2</v>
      </c>
      <c r="FP32" s="18"/>
    </row>
    <row r="33" spans="1:172" ht="45" customHeight="1" x14ac:dyDescent="0.25">
      <c r="A33" s="42"/>
      <c r="B33" s="52" t="s">
        <v>71</v>
      </c>
      <c r="C33" s="44" t="s">
        <v>70</v>
      </c>
      <c r="D33" s="33"/>
      <c r="E33" s="34" t="s">
        <v>69</v>
      </c>
      <c r="F33" s="33" t="s">
        <v>34</v>
      </c>
      <c r="G33" s="33" t="s">
        <v>30</v>
      </c>
      <c r="H33" s="32">
        <v>0</v>
      </c>
      <c r="I33" s="32">
        <v>98</v>
      </c>
      <c r="J33" s="31">
        <v>3</v>
      </c>
      <c r="K33" s="18">
        <v>-0.12</v>
      </c>
      <c r="L33" s="28">
        <f>IF(N33&lt;&gt;"NA",IF(N33&lt;&gt;"Sin dato",1,0),0)</f>
        <v>1</v>
      </c>
      <c r="M33" s="28" t="b">
        <f>IF($J33&gt;0,N33&lt;&gt;"NA")</f>
        <v>1</v>
      </c>
      <c r="N33" s="27">
        <v>6.6496706724062715E-2</v>
      </c>
      <c r="O33" s="18">
        <f>$K33</f>
        <v>-0.12</v>
      </c>
      <c r="P33" s="18">
        <f>IF(N33="NA","NA",IF(N33="ND",0,IF(OR(N33="Sin dato",ISBLANK(O33)),"Sin dato",IF(O33=0,((Q33-N33)/Q33)*(POWER(-1, H33)),IF(O33&lt;0,1+(((N33-O33)*(POWER(-1, H33)))/O33),1-(((N33-O33)*(POWER(-1, H33)))/O33))))))</f>
        <v>-0.55413922270052263</v>
      </c>
      <c r="Q33" s="20">
        <v>0</v>
      </c>
      <c r="R33" s="18">
        <f>IF(P33="NA","NA",IF(P33="Sin dato","Sin dato",1-P33))</f>
        <v>1.5541392227005226</v>
      </c>
      <c r="S33" s="19">
        <f>IF(ISBLANK(O33),"Sin meta",IF(N33="NA","NA",IF(R33&lt;=0,J33,IF(AND(R33&lt;=Q33,R33&gt;0),(J33*(1-(R33/Q33))),0))))</f>
        <v>0</v>
      </c>
      <c r="T33" s="20" t="str">
        <f>IF(N33="NA","No",IF(N33="Sin dato","No",IF(S33=$J33,"V",IF(S33=0,"R","A"))))</f>
        <v>R</v>
      </c>
      <c r="U33" s="28" t="b">
        <f>IF($J33&gt;0,V33&lt;&gt;"NA")</f>
        <v>1</v>
      </c>
      <c r="V33" s="27">
        <v>2.9508476371900239E-2</v>
      </c>
      <c r="W33" s="18">
        <f>$K33</f>
        <v>-0.12</v>
      </c>
      <c r="X33" s="18">
        <f>IF(V33="NA","NA",IF(V33="ND",0,IF(OR(V33="Sin dato",ISBLANK(W33)),"Sin dato",IF(W33=0,((Y33-V33)/Y33)*(POWER(-1,$H33)),IF(W33&lt;0,1+(((V33-W33)*(POWER(-1,$H33)))/W33),1-(((V33-W33)*(POWER(-1,$H33)))/W33))))))</f>
        <v>-0.2459039697658354</v>
      </c>
      <c r="Y33" s="20">
        <v>0</v>
      </c>
      <c r="Z33" s="18">
        <f>IF(X33="NA","NA",IF(X33="Sin dato","Sin dato",1-X33))</f>
        <v>1.2459039697658354</v>
      </c>
      <c r="AA33" s="19">
        <f>IF(ISBLANK(W33),"Sin meta",IF(V33="NA","NA",IF(Z33&lt;=0,$J33,IF(AND(Z33&lt;=Y33,Z33&gt;0),($J33*(1-(Z33/Y33))),0))))</f>
        <v>0</v>
      </c>
      <c r="AB33" s="19" t="str">
        <f>IF(N33="NA","No",IF(N33="Sin dato","No",IF(S33=$J33,"V",IF(S33=0,"R","A"))))</f>
        <v>R</v>
      </c>
      <c r="AC33" s="20" t="str">
        <f>IF(V33="NA","No",IF(V33="Sin dato","No",IF(AA33=$J33,"V",IF(AA33=0,"R","A"))))</f>
        <v>R</v>
      </c>
      <c r="AD33" s="18" t="str">
        <f>IF(AB33="No","No disponible",IF(AC33="No","No disponible",CONCATENATE(AB33,"-",AC33)))</f>
        <v>R-R</v>
      </c>
      <c r="AE33" s="18" t="str">
        <f>IF(AD33="No disponible","No disponible",IF(AC33=AB33,"No varía",AD33))</f>
        <v>No varía</v>
      </c>
      <c r="AF33" s="18" t="str">
        <f>IF(AE33="No disponible","No disponible",IF(AE33="No varía","No varía",IF(AC33="V","Mejora",IF(AC33="R","Empeora",IF(AB33="R","Mejora","Empeora")))))</f>
        <v>No varía</v>
      </c>
      <c r="AG33" s="28" t="b">
        <f>IF($J33&gt;0,AH33&lt;&gt;"NA")</f>
        <v>1</v>
      </c>
      <c r="AH33" s="27">
        <v>-1.5603582614020728E-2</v>
      </c>
      <c r="AI33" s="18">
        <f>$K33</f>
        <v>-0.12</v>
      </c>
      <c r="AJ33" s="18">
        <f>IF(AH33="NA","NA",IF(AH33="ND",0,IF(OR(AH33="Sin dato",ISBLANK(AI33)),"Sin dato",IF(AI33=0,((AK33-AH33)/AK33)*(POWER(-1,$H33)),IF(AI33&lt;0,1+(((AH33-AI33)*(POWER(-1,$H33)))/AI33),1-(((AH33-AI33)*(POWER(-1,$H33)))/AI33))))))</f>
        <v>0.1300298551168394</v>
      </c>
      <c r="AK33" s="20">
        <v>0</v>
      </c>
      <c r="AL33" s="18">
        <f>IF(AJ33="NA","NA",IF(AJ33="Sin dato","Sin dato",1-AJ33))</f>
        <v>0.8699701448831606</v>
      </c>
      <c r="AM33" s="19">
        <f>IF(ISBLANK(AI33),"Sin meta",IF(AH33="NA","NA",IF(AL33&lt;=0,$J33,IF(AND(AL33&lt;=AK33,AL33&gt;0),($J33*(1-(AL33/AK33))),0))))</f>
        <v>0</v>
      </c>
      <c r="AN33" s="19" t="str">
        <f>IF(V33="NA","No",IF(V33="Sin dato","No",IF(AA33=$J33,"V",IF(AA33=0,"R","A"))))</f>
        <v>R</v>
      </c>
      <c r="AO33" s="20" t="str">
        <f>IF(AH33="NA","No",IF(AH33="Sin dato","No",IF(AM33=$J33,"V",IF(AM33=0,"R","A"))))</f>
        <v>R</v>
      </c>
      <c r="AP33" s="18" t="str">
        <f>IF(AN33="No","No disponible",IF(AO33="No","No disponible",CONCATENATE(AN33,"-",AO33)))</f>
        <v>R-R</v>
      </c>
      <c r="AQ33" s="18" t="str">
        <f>IF(AP33="No disponible","No disponible",IF(AO33=AN33,"No varía",AP33))</f>
        <v>No varía</v>
      </c>
      <c r="AR33" s="18" t="str">
        <f>IF(AQ33="No disponible","No disponible",IF(AQ33="No varía","No varía",IF(AO33="V","Mejora",IF(AO33="R","Empeora",IF(AN33="R","Mejora","Empeora")))))</f>
        <v>No varía</v>
      </c>
      <c r="AS33" s="28" t="b">
        <f>IF($J33&gt;0,AT33&lt;&gt;"NA")</f>
        <v>1</v>
      </c>
      <c r="AT33" s="27">
        <v>2.1470031226572317E-2</v>
      </c>
      <c r="AU33" s="18">
        <f>$K33</f>
        <v>-0.12</v>
      </c>
      <c r="AV33" s="18">
        <f>IF(AT33="NA","NA",IF(AT33="ND",0,IF(OR(AT33="Sin dato",ISBLANK(AU33)),"Sin dato",IF(AU33=0,((AW33-AT33)/AW33)*(POWER(-1,$H33)),IF(AU33&lt;0,1+(((AT33-AU33)*(POWER(-1,$H33)))/AU33),1-(((AT33-AU33)*(POWER(-1,$H33)))/AU33))))))</f>
        <v>-0.17891692688810257</v>
      </c>
      <c r="AW33" s="20">
        <v>0</v>
      </c>
      <c r="AX33" s="18">
        <f>IF(AV33="NA","NA",IF(AV33="Sin dato","Sin dato",1-AV33))</f>
        <v>1.1789169268881026</v>
      </c>
      <c r="AY33" s="19">
        <f>IF(ISBLANK(AU33),"Sin meta",IF(AT33="NA","NA",IF(AX33&lt;=0,$J33,IF(AND(AX33&lt;=AW33,AX33&gt;0),($J33*(1-(AX33/AW33))),0))))</f>
        <v>0</v>
      </c>
      <c r="AZ33" s="19" t="str">
        <f>IF(AH33="NA","No",IF(AH33="Sin dato","No",IF(AM33=$J33,"V",IF(AM33=0,"R","A"))))</f>
        <v>R</v>
      </c>
      <c r="BA33" s="20" t="str">
        <f>IF(AT33="NA","No",IF(AT33="Sin dato","No",IF(AY33=$J33,"V",IF(AY33=0,"R","A"))))</f>
        <v>R</v>
      </c>
      <c r="BB33" s="18" t="str">
        <f>IF(AZ33="No","No disponible",IF(BA33="No","No disponible",CONCATENATE(AZ33,"-",BA33)))</f>
        <v>R-R</v>
      </c>
      <c r="BC33" s="18" t="str">
        <f>IF(BB33="No disponible","No disponible",IF(BA33=AZ33,"No varía",BB33))</f>
        <v>No varía</v>
      </c>
      <c r="BD33" s="18" t="str">
        <f>IF(BC33="No disponible","No disponible",IF(BC33="No varía","No varía",IF(BA33="V","Mejora",IF(BA33="R","Empeora",IF(AZ33="R","Mejora","Empeora")))))</f>
        <v>No varía</v>
      </c>
      <c r="BE33" s="28" t="b">
        <f>IF($J33&gt;0,BF33&lt;&gt;"NA")</f>
        <v>1</v>
      </c>
      <c r="BF33" s="27">
        <v>-4.3462956296025368E-4</v>
      </c>
      <c r="BG33" s="18">
        <f>$K33</f>
        <v>-0.12</v>
      </c>
      <c r="BH33" s="18">
        <f>IF(BF33="NA","NA",IF(BF33="ND",0,IF(OR(BF33="Sin dato",ISBLANK(BG33)),"Sin dato",IF(BG33=0,((BI33-BF33)/BI33)*(POWER(-1,$H33)),IF(BG33&lt;0,1+(((BF33-BG33)*(POWER(-1,$H33)))/BG33),1-(((BF33-BG33)*(POWER(-1,$H33)))/BG33))))))</f>
        <v>3.6219130246687437E-3</v>
      </c>
      <c r="BI33" s="20">
        <v>0</v>
      </c>
      <c r="BJ33" s="18">
        <f>IF(BH33="NA","NA",IF(BH33="Sin dato","Sin dato",1-BH33))</f>
        <v>0.99637808697533126</v>
      </c>
      <c r="BK33" s="19">
        <f>IF(ISBLANK(BG33),"Sin meta",IF(BF33="NA","NA",IF(BJ33&lt;=0,$J33,IF(AND(BJ33&lt;=BI33,BJ33&gt;0),($J33*(1-(BJ33/BI33))),0))))</f>
        <v>0</v>
      </c>
      <c r="BL33" s="19" t="str">
        <f>IF(AT33="NA","No",IF(AT33="Sin dato","No",IF(AY33=$J33,"V",IF(AY33=0,"R","A"))))</f>
        <v>R</v>
      </c>
      <c r="BM33" s="20" t="str">
        <f>IF(BF33="NA","No",IF(BF33="Sin dato","No",IF(BK33=$J33,"V",IF(BK33=0,"R","A"))))</f>
        <v>R</v>
      </c>
      <c r="BN33" s="18" t="str">
        <f>IF(BL33="No","No disponible",IF(BM33="No","No disponible",CONCATENATE(BL33,"-",BM33)))</f>
        <v>R-R</v>
      </c>
      <c r="BO33" s="18" t="str">
        <f>IF(BN33="No disponible","No disponible",IF(BM33=BL33,"No varía",BN33))</f>
        <v>No varía</v>
      </c>
      <c r="BP33" s="18" t="str">
        <f>IF(BO33="No disponible","No disponible",IF(BO33="No varía","No varía",IF(BM33="V","Mejora",IF(BM33="R","Empeora",IF(BL33="R","Mejora","Empeora")))))</f>
        <v>No varía</v>
      </c>
      <c r="BQ33" s="28" t="b">
        <f>IF($J33&gt;0,BR33&lt;&gt;"NA")</f>
        <v>1</v>
      </c>
      <c r="BR33" s="27">
        <v>-9.1627086840792016E-3</v>
      </c>
      <c r="BS33" s="18">
        <f>$K33</f>
        <v>-0.12</v>
      </c>
      <c r="BT33" s="18">
        <f>IF(BR33="NA","NA",IF(BR33="ND",0,IF(OR(BR33="Sin dato",ISBLANK(BS33)),"Sin dato",IF(BS33=0,((BU33-BR33)/BU33)*(POWER(-1,$H33)),IF(BS33&lt;0,1+(((BR33-BS33)*(POWER(-1,$H33)))/BS33),1-(((BR33-BS33)*(POWER(-1,$H33)))/BS33))))))</f>
        <v>7.6355905700659976E-2</v>
      </c>
      <c r="BU33" s="20">
        <v>0</v>
      </c>
      <c r="BV33" s="18">
        <f>IF(BT33="NA","NA",IF(BT33="Sin dato","Sin dato",1-BT33))</f>
        <v>0.92364409429934002</v>
      </c>
      <c r="BW33" s="19">
        <f>IF(ISBLANK(BS33),"Sin meta",IF(BR33="NA","NA",IF(BV33&lt;=0,$J33,IF(AND(BV33&lt;=BU33,BV33&gt;0),($J33*(1-(BV33/BU33))),0))))</f>
        <v>0</v>
      </c>
      <c r="BX33" s="19" t="str">
        <f>IF(BF33="NA","No",IF(BF33="Sin dato","No",IF(BK33=$J33,"V",IF(BK33=0,"R","A"))))</f>
        <v>R</v>
      </c>
      <c r="BY33" s="20" t="str">
        <f>IF(BR33="NA","No",IF(BR33="Sin dato","No",IF(BW33=$J33,"V",IF(BW33=0,"R","A"))))</f>
        <v>R</v>
      </c>
      <c r="BZ33" s="18" t="str">
        <f>IF(BX33="No","No disponible",IF(BY33="No","No disponible",CONCATENATE(BX33,"-",BY33)))</f>
        <v>R-R</v>
      </c>
      <c r="CA33" s="18" t="str">
        <f>IF(BZ33="No disponible","No disponible",IF(BY33=BX33,"No varía",BZ33))</f>
        <v>No varía</v>
      </c>
      <c r="CB33" s="18" t="str">
        <f>IF(CA33="No disponible","No disponible",IF(CA33="No varía","No varía",IF(BY33="V","Mejora",IF(BY33="R","Empeora",IF(BX33="R","Mejora","Empeora")))))</f>
        <v>No varía</v>
      </c>
      <c r="CC33" s="28" t="b">
        <f>IF($J33&gt;0,CD33&lt;&gt;"NA")</f>
        <v>1</v>
      </c>
      <c r="CD33" s="27" t="s">
        <v>28</v>
      </c>
      <c r="CE33" s="18">
        <f>$K33</f>
        <v>-0.12</v>
      </c>
      <c r="CF33" s="18" t="str">
        <f>IF(CD33="NA","NA",IF(CD33="ND",0,IF(OR(CD33="Sin dato",ISBLANK(CE33)),"Sin dato",IF(CE33=0,((CG33-CD33)/CG33)*(POWER(-1,$H33)),IF(CE33&lt;0,1+(((CD33-CE33)*(POWER(-1,$H33)))/CE33),1-(((CD33-CE33)*(POWER(-1,$H33)))/CE33))))))</f>
        <v>Sin dato</v>
      </c>
      <c r="CG33" s="20">
        <v>0</v>
      </c>
      <c r="CH33" s="18" t="str">
        <f>IF(CF33="NA","NA",IF(CF33="Sin dato","Sin dato",1-CF33))</f>
        <v>Sin dato</v>
      </c>
      <c r="CI33" s="19">
        <f>IF(ISBLANK(CE33),"Sin meta",IF(CD33="NA","NA",IF(CH33&lt;=0,$J33,IF(AND(CH33&lt;=CG33,CH33&gt;0),($J33*(1-(CH33/CG33))),0))))</f>
        <v>0</v>
      </c>
      <c r="CJ33" s="19" t="str">
        <f>IF(BR33="NA","No",IF(BR33="Sin dato","No",IF(BW33=$J33,"V",IF(BW33=0,"R","A"))))</f>
        <v>R</v>
      </c>
      <c r="CK33" s="20" t="str">
        <f>IF(CD33="NA","No",IF(CD33="Sin dato","No",IF(CI33=$J33,"V",IF(CI33=0,"R","A"))))</f>
        <v>No</v>
      </c>
      <c r="CL33" s="18" t="str">
        <f>IF(CJ33="No","No disponible",IF(CK33="No","No disponible",CONCATENATE(CJ33,"-",CK33)))</f>
        <v>No disponible</v>
      </c>
      <c r="CM33" s="18" t="str">
        <f>IF(CL33="No disponible","No disponible",IF(CK33=CJ33,"No varía",CL33))</f>
        <v>No disponible</v>
      </c>
      <c r="CN33" s="18" t="str">
        <f>IF(CM33="No disponible","No disponible",IF(CM33="No varía","No varía",IF(CK33="V","Mejora",IF(CK33="R","Empeora",IF(CJ33="R","Mejora","Empeora")))))</f>
        <v>No disponible</v>
      </c>
      <c r="CO33" s="28" t="b">
        <f>IF($J33&gt;0,CP33&lt;&gt;"NA")</f>
        <v>1</v>
      </c>
      <c r="CP33" s="27" t="s">
        <v>28</v>
      </c>
      <c r="CQ33" s="18">
        <f>$K33</f>
        <v>-0.12</v>
      </c>
      <c r="CR33" s="18" t="str">
        <f>IF(CP33="NA","NA",IF(CP33="ND",0,IF(OR(CP33="Sin dato",ISBLANK(CQ33)),"Sin dato",IF(CQ33=0,((CS33-CP33)/CS33)*(POWER(-1,$H33)),IF(CQ33&lt;0,1+(((CP33-CQ33)*(POWER(-1,$H33)))/CQ33),1-(((CP33-CQ33)*(POWER(-1,$H33)))/CQ33))))))</f>
        <v>Sin dato</v>
      </c>
      <c r="CS33" s="20">
        <v>0</v>
      </c>
      <c r="CT33" s="18" t="str">
        <f>IF(CR33="NA","NA",IF(CR33="Sin dato","Sin dato",1-CR33))</f>
        <v>Sin dato</v>
      </c>
      <c r="CU33" s="19">
        <f>IF(ISBLANK(CQ33),"Sin meta",IF(CP33="NA","NA",IF(CT33&lt;=0,$J33,IF(AND(CT33&lt;=CS33,CT33&gt;0),($J33*(1-(CT33/CS33))),0))))</f>
        <v>0</v>
      </c>
      <c r="CV33" s="19" t="str">
        <f>IF(CD33="NA","No",IF(CD33="Sin dato","No",IF(CI33=$J33,"V",IF(CI33=0,"R","A"))))</f>
        <v>No</v>
      </c>
      <c r="CW33" s="20" t="str">
        <f>IF(CP33="NA","No",IF(CP33="Sin dato","No",IF(CU33=$J33,"V",IF(CU33=0,"R","A"))))</f>
        <v>No</v>
      </c>
      <c r="CX33" s="18" t="str">
        <f>IF(CV33="No","No disponible",IF(CW33="No","No disponible",CONCATENATE(CV33,"-",CW33)))</f>
        <v>No disponible</v>
      </c>
      <c r="CY33" s="18" t="str">
        <f>IF(CX33="No disponible","No disponible",IF(CW33=CV33,"No varía",CX33))</f>
        <v>No disponible</v>
      </c>
      <c r="CZ33" s="18" t="str">
        <f>IF(CY33="No disponible","No disponible",IF(CY33="No varía","No varía",IF(CW33="V","Mejora",IF(CW33="R","Empeora",IF(CV33="R","Mejora","Empeora")))))</f>
        <v>No disponible</v>
      </c>
      <c r="DA33" s="28" t="b">
        <f>IF($J33&gt;0,DB33&lt;&gt;"NA")</f>
        <v>1</v>
      </c>
      <c r="DB33" s="27" t="s">
        <v>28</v>
      </c>
      <c r="DC33" s="18">
        <f>$K33</f>
        <v>-0.12</v>
      </c>
      <c r="DD33" s="18" t="str">
        <f>IF(DB33="NA","NA",IF(DB33="ND",0,IF(OR(DB33="Sin dato",ISBLANK(DC33)),"Sin dato",IF(DC33=0,((DE33-DB33)/DE33)*(POWER(-1,$H33)),IF(DC33&lt;0,1+(((DB33-DC33)*(POWER(-1,$H33)))/DC33),1-(((DB33-DC33)*(POWER(-1,$H33)))/DC33))))))</f>
        <v>Sin dato</v>
      </c>
      <c r="DE33" s="20">
        <v>0</v>
      </c>
      <c r="DF33" s="18" t="str">
        <f>IF(DD33="NA","NA",IF(DD33="Sin dato","Sin dato",1-DD33))</f>
        <v>Sin dato</v>
      </c>
      <c r="DG33" s="19">
        <f>IF(ISBLANK(DC33),"Sin meta",IF(DB33="NA","NA",IF(DF33&lt;=0,$J33,IF(AND(DF33&lt;=DE33,DF33&gt;0),($J33*(1-(DF33/DE33))),0))))</f>
        <v>0</v>
      </c>
      <c r="DH33" s="19" t="str">
        <f>IF(CP33="NA","No",IF(CP33="Sin dato","No",IF(CU33=$J33,"V",IF(CU33=0,"R","A"))))</f>
        <v>No</v>
      </c>
      <c r="DI33" s="20" t="str">
        <f>IF(DB33="NA","No",IF(DB33="Sin dato","No",IF(DG33=$J33,"V",IF(DG33=0,"R","A"))))</f>
        <v>No</v>
      </c>
      <c r="DJ33" s="18" t="str">
        <f>IF(DH33="No","No disponible",IF(DI33="No","No disponible",CONCATENATE(DH33,"-",DI33)))</f>
        <v>No disponible</v>
      </c>
      <c r="DK33" s="18" t="str">
        <f>IF(DJ33="No disponible","No disponible",IF(DI33=DH33,"No varía",DJ33))</f>
        <v>No disponible</v>
      </c>
      <c r="DL33" s="18" t="str">
        <f>IF(DK33="No disponible","No disponible",IF(DK33="No varía","No varía",IF(DI33="V","Mejora",IF(DI33="R","Empeora",IF(DH33="R","Mejora","Empeora")))))</f>
        <v>No disponible</v>
      </c>
      <c r="DM33" s="28" t="b">
        <f>IF($J33&gt;0,DN33&lt;&gt;"NA")</f>
        <v>1</v>
      </c>
      <c r="DN33" s="27" t="s">
        <v>28</v>
      </c>
      <c r="DO33" s="18">
        <f>$K33</f>
        <v>-0.12</v>
      </c>
      <c r="DP33" s="18" t="str">
        <f>IF(DN33="NA","NA",IF(DN33="ND",0,IF(OR(DN33="Sin dato",ISBLANK(DO33)),"Sin dato",IF(DO33=0,((DQ33-DN33)/DQ33)*(POWER(-1,$H33)),IF(DO33&lt;0,1+(((DN33-DO33)*(POWER(-1,$H33)))/DO33),1-(((DN33-DO33)*(POWER(-1,$H33)))/DO33))))))</f>
        <v>Sin dato</v>
      </c>
      <c r="DQ33" s="20">
        <v>0</v>
      </c>
      <c r="DR33" s="18" t="str">
        <f>IF(DP33="NA","NA",IF(DP33="Sin dato","Sin dato",1-DP33))</f>
        <v>Sin dato</v>
      </c>
      <c r="DS33" s="19">
        <f>IF(ISBLANK(DO33),"Sin meta",IF(DN33="NA","NA",IF(DR33&lt;=0,$J33,IF(AND(DR33&lt;=DQ33,DR33&gt;0),($J33*(1-(DR33/DQ33))),0))))</f>
        <v>0</v>
      </c>
      <c r="DT33" s="19" t="str">
        <f>IF(DB33="NA","No",IF(DB33="Sin dato","No",IF(DG33=$J33,"V",IF(DG33=0,"R","A"))))</f>
        <v>No</v>
      </c>
      <c r="DU33" s="20" t="str">
        <f>IF(DN33="NA","No",IF(DN33="Sin dato","No",IF(DS33=$J33,"V",IF(DS33=0,"R","A"))))</f>
        <v>No</v>
      </c>
      <c r="DV33" s="18" t="str">
        <f>IF(DT33="No","No disponible",IF(DU33="No","No disponible",CONCATENATE(DT33,"-",DU33)))</f>
        <v>No disponible</v>
      </c>
      <c r="DW33" s="18" t="str">
        <f>IF(DV33="No disponible","No disponible",IF(DU33=DT33,"No varía",DV33))</f>
        <v>No disponible</v>
      </c>
      <c r="DX33" s="18" t="str">
        <f>IF(DW33="No disponible","No disponible",IF(DW33="No varía","No varía",IF(DU33="V","Mejora",IF(DU33="R","Empeora",IF(DT33="R","Mejora","Empeora")))))</f>
        <v>No disponible</v>
      </c>
      <c r="DY33" s="28" t="b">
        <f>IF($J33&gt;0,DZ33&lt;&gt;"NA")</f>
        <v>1</v>
      </c>
      <c r="DZ33" s="27" t="s">
        <v>28</v>
      </c>
      <c r="EA33" s="18">
        <f>$K33</f>
        <v>-0.12</v>
      </c>
      <c r="EB33" s="18" t="str">
        <f>IF(DZ33="NA","NA",IF(DZ33="ND",0,IF(OR(DZ33="Sin dato",ISBLANK(EA33)),"Sin dato",IF(EA33=0,((EC33-DZ33)/EC33)*(POWER(-1,$H33)),IF(EA33&lt;0,1+(((DZ33-EA33)*(POWER(-1,$H33)))/EA33),1-(((DZ33-EA33)*(POWER(-1,$H33)))/EA33))))))</f>
        <v>Sin dato</v>
      </c>
      <c r="EC33" s="20">
        <v>0</v>
      </c>
      <c r="ED33" s="18" t="str">
        <f>IF(EB33="NA","NA",IF(EB33="Sin dato","Sin dato",1-EB33))</f>
        <v>Sin dato</v>
      </c>
      <c r="EE33" s="19">
        <f>IF(ISBLANK(EA33),"Sin meta",IF(DZ33="NA","NA",IF(ED33&lt;=0,$J33,IF(AND(ED33&lt;=EC33,ED33&gt;0),($J33*(1-(ED33/EC33))),0))))</f>
        <v>0</v>
      </c>
      <c r="EF33" s="19" t="str">
        <f>IF(DN33="NA","No",IF(DN33="Sin dato","No",IF(DS33=$J33,"V",IF(DS33=0,"R","A"))))</f>
        <v>No</v>
      </c>
      <c r="EG33" s="20" t="str">
        <f>IF(DZ33="NA","No",IF(DZ33="Sin dato","No",IF(EE33=$J33,"V",IF(EE33=0,"R","A"))))</f>
        <v>No</v>
      </c>
      <c r="EH33" s="18" t="str">
        <f>IF(EF33="No","No disponible",IF(EG33="No","No disponible",CONCATENATE(EF33,"-",EG33)))</f>
        <v>No disponible</v>
      </c>
      <c r="EI33" s="18" t="str">
        <f>IF(EH33="No disponible","No disponible",IF(EG33=EF33,"No varía",EH33))</f>
        <v>No disponible</v>
      </c>
      <c r="EJ33" s="18" t="str">
        <f>IF(EI33="No disponible","No disponible",IF(EI33="No varía","No varía",IF(EG33="V","Mejora",IF(EG33="R","Empeora",IF(EF33="R","Mejora","Empeora")))))</f>
        <v>No disponible</v>
      </c>
      <c r="EK33" s="28" t="b">
        <f>IF($J33&gt;0,EL33&lt;&gt;"NA")</f>
        <v>1</v>
      </c>
      <c r="EL33" s="27" t="s">
        <v>28</v>
      </c>
      <c r="EM33" s="18">
        <f>$K33</f>
        <v>-0.12</v>
      </c>
      <c r="EN33" s="18" t="str">
        <f>IF(EL33="NA","NA",IF(EL33="ND",0,IF(OR(EL33="Sin dato",ISBLANK(EM33)),"Sin dato",IF(EM33=0,((EO33-EL33)/EO33)*(POWER(-1,$H33)),IF(EM33&lt;0,1+(((EL33-EM33)*(POWER(-1,$H33)))/EM33),1-(((EL33-EM33)*(POWER(-1,$H33)))/EM33))))))</f>
        <v>Sin dato</v>
      </c>
      <c r="EO33" s="20">
        <v>0</v>
      </c>
      <c r="EP33" s="18" t="str">
        <f>IF(EN33="NA","NA",IF(EN33="Sin dato","Sin dato",1-EN33))</f>
        <v>Sin dato</v>
      </c>
      <c r="EQ33" s="19">
        <f>IF(ISBLANK(EM33),"Sin meta",IF(EL33="NA","NA",IF(EP33&lt;=0,$J33,IF(AND(EP33&lt;=EO33,EP33&gt;0),($J33*(1-(EP33/EO33))),0))))</f>
        <v>0</v>
      </c>
      <c r="ER33" s="19" t="str">
        <f>IF(DZ33="NA","No",IF(DZ33="Sin dato","No",IF(EE33=$J33,"V",IF(EE33=0,"R","A"))))</f>
        <v>No</v>
      </c>
      <c r="ES33" s="20" t="str">
        <f>IF(EL33="NA","No",IF(EL33="Sin dato","No",IF(EQ33=$J33,"V",IF(EQ33=0,"R","A"))))</f>
        <v>No</v>
      </c>
      <c r="ET33" s="18" t="str">
        <f>IF(ER33="No","No disponible",IF(ES33="No","No disponible",CONCATENATE(ER33,"-",ES33)))</f>
        <v>No disponible</v>
      </c>
      <c r="EU33" s="18" t="str">
        <f>IF(ET33="No disponible","No disponible",IF(ES33=ER33,"No varía",ET33))</f>
        <v>No disponible</v>
      </c>
      <c r="EV33" s="18" t="str">
        <f>IF(EU33="No disponible","No disponible",IF(EU33="No varía","No varía",IF(ES33="V","Mejora",IF(ES33="R","Empeora",IF(ER33="R","Mejora","Empeora")))))</f>
        <v>No disponible</v>
      </c>
      <c r="EW33" s="43"/>
      <c r="EX33" s="25" t="b">
        <f>IF(EL33="NA","NA",IF(EL33="ND","GC0",IF(EL33="Sin dato",IF(DZ33="NA","NA",IF(DZ33="ND","GC0",IF(DZ33="Sin dato",IF(DN33="NA","NA",IF(DN33="ND","GC0",IF(DN33="Sin dato",IF(DB33="NA","NA",IF(DB33="ND","GC0",IF(DB33="Sin dato",IF(CP33="NA","NA",IF(CP33="ND","GC0",IF(CP33="Sin dato",IF(CD33="NA","NA",IF(CD33="ND","GC0",IF(CD33="Sin dato",IF(BR33="NA","NA",IF(BR33="ND","GC0",IF(BR33="Sin dato",IF(BF33="NA","NA",IF(BF33="ND","GC0",IF(BF33="Sin dato",IF(AT33="NA","NA",IF(AT33="ND","GC0",IF(AT33="Sin dato",IF(AH33="NA","NA",IF(AH33="ND","GC0",IF(AH33="Sin dato",IF(V33="NA","No evaluable",IF(V33="Sin dato", IF(N33="Sin dato", IF(($B$58-$B$71)&gt;($I33),"GC0",  "No evaluable"))))))))))))))))))))))))))))))))))</f>
        <v>0</v>
      </c>
      <c r="EZ33" s="2">
        <f>IF(EX33="GC0",0,IF(EX33=FALSE,IF(EL33="Sin dato",IF(DZ33="Sin dato",IF(DN33="Sin dato",IF(DB33="Sin dato",IF(CP33="Sin dato",IF(CD33="Sin dato",IF(BR33="Sin dato",IF(BF33="Sin dato",IF(AT33="Sin dato",IF(AH33="Sin dato",IF(V33="Sin dato",IF(N33="Sin dato",0,S33),AA33),AM33),AY33),BK33),BW33),CI33),CU33),DG33),DS33),EE33),EQ33)))</f>
        <v>0</v>
      </c>
      <c r="FE33" s="24">
        <f>IF(EZ33=FALSE,0,IF(EZ33="GC0",0,EZ33))</f>
        <v>0</v>
      </c>
      <c r="FH33" s="23" t="b">
        <f>IF($J33&gt;0,FI33&lt;&gt;"NA")</f>
        <v>1</v>
      </c>
      <c r="FI33" s="38">
        <f>IF(EL33="Sin dato",IF(DZ33="Sin dato",IF(DN33="Sin dato",IF(DB33="Sin dato",IF(CP33="Sin dato",IF(CD33="Sin dato",IF(BR33="Sin dato",IF(BF33="Sin dato",IF(AT33="Sin dato",IF(AH33="Sin dato",IF(V33="Sin dato",IF(N33="Sin dato","Sin dato",N33),V33),AH33),AT33),BF33),BR33),CD33),CP33),DB33),DN33),DZ33),EL33)</f>
        <v>-9.1627086840792016E-3</v>
      </c>
      <c r="FJ33" s="18">
        <f>IF(FI33="NA",$K33,IF(FI33="Sin dato",$K33,IF(FK33="Diciembre",$EM33,IF(FK33="Noviembre",$EA33,IF(FK33="Octubre",$DO33,IF(FK33="Septiembre",$DC33,IF(FK33="Agosto",$CQ33,IF(FK33="Julio",$CE33,IF(FK33="Junio",$BS33,IF(FK33="Mayo",$BG33,IF(FK33="Abril",$AU33,IF(FK33="Marzo",$AI33,IF(FK33="Febrero",$W33,IF(FK33="Enero",$O33,$K33))))))))))))))</f>
        <v>-0.12</v>
      </c>
      <c r="FK33" s="18" t="str">
        <f>IF(FI33="NA","NA",IF(EL33="Sin dato",IF(DZ33="Sin dato",IF(DN33="Sin dato",IF(DB33="Sin dato",IF(CP33="Sin dato",IF(CD33="Sin dato",IF(BR33="Sin dato",IF(BF33="Sin dato",IF(AT33="Sin dato",IF(AH33="Sin dato",IF(V33="Sin dato",IF(N33="Sin dato","Sin dato","Enero"),"Febrero"),"Marzo"),"Abril"),"Mayo"),"Junio"),"Julio"),"Agosto"),"Septiembre"),"Octubre"),"Noviembre"),"Diciembre"))</f>
        <v>Junio</v>
      </c>
      <c r="FL33" s="18">
        <f>IF(FI33="NA","NA",IF(FI33="ND",0,IF(OR(FI33="Sin dato",ISBLANK(FJ33)),"Sin dato",IF(FJ33=0,((FM33-FI33)/FM33)*(POWER(-1, $H33)),IF(FJ33&lt;0,1+(((FI33-FJ33)*(POWER(-1, $H33)))/FJ33),1-(((FI33-FJ33)*(POWER(-1, $H33)))/FJ33))))))</f>
        <v>7.6355905700659976E-2</v>
      </c>
      <c r="FM33" s="20">
        <f>$EO33</f>
        <v>0</v>
      </c>
      <c r="FN33" s="18">
        <f>IF(FL33="NA","NA",IF(FL33="Sin dato","Sin dato",1-FL33))</f>
        <v>0.92364409429934002</v>
      </c>
      <c r="FO33" s="19">
        <f>IF(ISBLANK(FJ33),"Sin meta",IF(FI33="NA","NA",IF(FN33&lt;=0,$J33,IF(AND(FN33&lt;=FM33,FN33&gt;0),($J33*(1-(FN33/FM33))),0))))</f>
        <v>0</v>
      </c>
      <c r="FP33" s="18"/>
    </row>
    <row r="34" spans="1:172" ht="45" customHeight="1" x14ac:dyDescent="0.25">
      <c r="A34" s="42"/>
      <c r="B34" s="41"/>
      <c r="C34" s="51" t="s">
        <v>68</v>
      </c>
      <c r="D34" s="46" t="s">
        <v>67</v>
      </c>
      <c r="E34" s="31" t="s">
        <v>66</v>
      </c>
      <c r="F34" s="46" t="s">
        <v>34</v>
      </c>
      <c r="G34" s="46" t="s">
        <v>30</v>
      </c>
      <c r="H34" s="32">
        <v>0</v>
      </c>
      <c r="I34" s="32">
        <v>30</v>
      </c>
      <c r="J34" s="31">
        <v>3</v>
      </c>
      <c r="K34" s="18">
        <v>0.8</v>
      </c>
      <c r="L34" s="28">
        <f>IF(N34&lt;&gt;"NA",IF(N34&lt;&gt;"Sin dato",1,0),0)</f>
        <v>1</v>
      </c>
      <c r="M34" s="28" t="b">
        <f>IF($J34&gt;0,N34&lt;&gt;"NA")</f>
        <v>1</v>
      </c>
      <c r="N34" s="27">
        <v>0.40599167912376977</v>
      </c>
      <c r="O34" s="18">
        <f>$K34</f>
        <v>0.8</v>
      </c>
      <c r="P34" s="18">
        <f>IF(N34="NA","NA",IF(N34="ND",0,IF(OR(N34="Sin dato",ISBLANK(O34)),"Sin dato",IF(O34=0,((Q34-N34)/Q34)*(POWER(-1, H34)),IF(O34&lt;0,1+(((N34-O34)*(POWER(-1, H34)))/O34),1-(((N34-O34)*(POWER(-1, H34)))/O34))))))</f>
        <v>1.4925104010952879</v>
      </c>
      <c r="Q34" s="20">
        <v>0.05</v>
      </c>
      <c r="R34" s="18">
        <f>IF(P34="NA","NA",IF(P34="Sin dato","Sin dato",1-P34))</f>
        <v>-0.49251040109528788</v>
      </c>
      <c r="S34" s="19">
        <f>IF(ISBLANK(O34),"Sin meta",IF(N34="NA","NA",IF(R34&lt;=0,J34,IF(AND(R34&lt;=Q34,R34&gt;0),(J34*(1-(R34/Q34))),0))))</f>
        <v>3</v>
      </c>
      <c r="T34" s="20" t="str">
        <f>IF(N34="NA","No",IF(N34="Sin dato","No",IF(S34=$J34,"V",IF(S34=0,"R","A"))))</f>
        <v>V</v>
      </c>
      <c r="U34" s="28" t="b">
        <f>IF($J34&gt;0,V34&lt;&gt;"NA")</f>
        <v>1</v>
      </c>
      <c r="V34" s="27">
        <v>0.78406988065296179</v>
      </c>
      <c r="W34" s="18">
        <f>$K34</f>
        <v>0.8</v>
      </c>
      <c r="X34" s="18">
        <f>IF(V34="NA","NA",IF(V34="ND",0,IF(OR(V34="Sin dato",ISBLANK(W34)),"Sin dato",IF(W34=0,((Y34-V34)/Y34)*(POWER(-1,$H34)),IF(W34&lt;0,1+(((V34-W34)*(POWER(-1,$H34)))/W34),1-(((V34-W34)*(POWER(-1,$H34)))/W34))))))</f>
        <v>1.0199126491837978</v>
      </c>
      <c r="Y34" s="20">
        <v>0.05</v>
      </c>
      <c r="Z34" s="18">
        <f>IF(X34="NA","NA",IF(X34="Sin dato","Sin dato",1-X34))</f>
        <v>-1.9912649183797759E-2</v>
      </c>
      <c r="AA34" s="19">
        <f>IF(ISBLANK(W34),"Sin meta",IF(V34="NA","NA",IF(Z34&lt;=0,$J34,IF(AND(Z34&lt;=Y34,Z34&gt;0),($J34*(1-(Z34/Y34))),0))))</f>
        <v>3</v>
      </c>
      <c r="AB34" s="19" t="str">
        <f>IF(N34="NA","No",IF(N34="Sin dato","No",IF(S34=$J34,"V",IF(S34=0,"R","A"))))</f>
        <v>V</v>
      </c>
      <c r="AC34" s="20" t="str">
        <f>IF(V34="NA","No",IF(V34="Sin dato","No",IF(AA34=$J34,"V",IF(AA34=0,"R","A"))))</f>
        <v>V</v>
      </c>
      <c r="AD34" s="18" t="str">
        <f>IF(AB34="No","No disponible",IF(AC34="No","No disponible",CONCATENATE(AB34,"-",AC34)))</f>
        <v>V-V</v>
      </c>
      <c r="AE34" s="18" t="str">
        <f>IF(AD34="No disponible","No disponible",IF(AC34=AB34,"No varía",AD34))</f>
        <v>No varía</v>
      </c>
      <c r="AF34" s="18" t="str">
        <f>IF(AE34="No disponible","No disponible",IF(AE34="No varía","No varía",IF(AC34="V","Mejora",IF(AC34="R","Empeora",IF(AB34="R","Mejora","Empeora")))))</f>
        <v>No varía</v>
      </c>
      <c r="AG34" s="28" t="b">
        <f>IF($J34&gt;0,AH34&lt;&gt;"NA")</f>
        <v>1</v>
      </c>
      <c r="AH34" s="27">
        <v>0.79318415320978919</v>
      </c>
      <c r="AI34" s="18">
        <f>$K34</f>
        <v>0.8</v>
      </c>
      <c r="AJ34" s="18">
        <f>IF(AH34="NA","NA",IF(AH34="ND",0,IF(OR(AH34="Sin dato",ISBLANK(AI34)),"Sin dato",IF(AI34=0,((AK34-AH34)/AK34)*(POWER(-1,$H34)),IF(AI34&lt;0,1+(((AH34-AI34)*(POWER(-1,$H34)))/AI34),1-(((AH34-AI34)*(POWER(-1,$H34)))/AI34))))))</f>
        <v>1.0085198084877636</v>
      </c>
      <c r="AK34" s="20">
        <v>0.05</v>
      </c>
      <c r="AL34" s="18">
        <f>IF(AJ34="NA","NA",IF(AJ34="Sin dato","Sin dato",1-AJ34))</f>
        <v>-8.5198084877635694E-3</v>
      </c>
      <c r="AM34" s="19">
        <f>IF(ISBLANK(AI34),"Sin meta",IF(AH34="NA","NA",IF(AL34&lt;=0,$J34,IF(AND(AL34&lt;=AK34,AL34&gt;0),($J34*(1-(AL34/AK34))),0))))</f>
        <v>3</v>
      </c>
      <c r="AN34" s="19" t="str">
        <f>IF(V34="NA","No",IF(V34="Sin dato","No",IF(AA34=$J34,"V",IF(AA34=0,"R","A"))))</f>
        <v>V</v>
      </c>
      <c r="AO34" s="20" t="str">
        <f>IF(AH34="NA","No",IF(AH34="Sin dato","No",IF(AM34=$J34,"V",IF(AM34=0,"R","A"))))</f>
        <v>V</v>
      </c>
      <c r="AP34" s="18" t="str">
        <f>IF(AN34="No","No disponible",IF(AO34="No","No disponible",CONCATENATE(AN34,"-",AO34)))</f>
        <v>V-V</v>
      </c>
      <c r="AQ34" s="18" t="str">
        <f>IF(AP34="No disponible","No disponible",IF(AO34=AN34,"No varía",AP34))</f>
        <v>No varía</v>
      </c>
      <c r="AR34" s="18" t="str">
        <f>IF(AQ34="No disponible","No disponible",IF(AQ34="No varía","No varía",IF(AO34="V","Mejora",IF(AO34="R","Empeora",IF(AN34="R","Mejora","Empeora")))))</f>
        <v>No varía</v>
      </c>
      <c r="AS34" s="28" t="b">
        <f>IF($J34&gt;0,AT34&lt;&gt;"NA")</f>
        <v>1</v>
      </c>
      <c r="AT34" s="27">
        <v>0.82901847062089917</v>
      </c>
      <c r="AU34" s="18">
        <f>$K34</f>
        <v>0.8</v>
      </c>
      <c r="AV34" s="18">
        <f>IF(AT34="NA","NA",IF(AT34="ND",0,IF(OR(AT34="Sin dato",ISBLANK(AU34)),"Sin dato",IF(AU34=0,((AW34-AT34)/AW34)*(POWER(-1,$H34)),IF(AU34&lt;0,1+(((AT34-AU34)*(POWER(-1,$H34)))/AU34),1-(((AT34-AU34)*(POWER(-1,$H34)))/AU34))))))</f>
        <v>0.96372691172387603</v>
      </c>
      <c r="AW34" s="20">
        <v>0.05</v>
      </c>
      <c r="AX34" s="18">
        <f>IF(AV34="NA","NA",IF(AV34="Sin dato","Sin dato",1-AV34))</f>
        <v>3.6273088276123966E-2</v>
      </c>
      <c r="AY34" s="19">
        <f>IF(ISBLANK(AU34),"Sin meta",IF(AT34="NA","NA",IF(AX34&lt;=0,$J34,IF(AND(AX34&lt;=AW34,AX34&gt;0),($J34*(1-(AX34/AW34))),0))))</f>
        <v>0.82361470343256205</v>
      </c>
      <c r="AZ34" s="19" t="str">
        <f>IF(AH34="NA","No",IF(AH34="Sin dato","No",IF(AM34=$J34,"V",IF(AM34=0,"R","A"))))</f>
        <v>V</v>
      </c>
      <c r="BA34" s="20" t="str">
        <f>IF(AT34="NA","No",IF(AT34="Sin dato","No",IF(AY34=$J34,"V",IF(AY34=0,"R","A"))))</f>
        <v>A</v>
      </c>
      <c r="BB34" s="18" t="str">
        <f>IF(AZ34="No","No disponible",IF(BA34="No","No disponible",CONCATENATE(AZ34,"-",BA34)))</f>
        <v>V-A</v>
      </c>
      <c r="BC34" s="18" t="str">
        <f>IF(BB34="No disponible","No disponible",IF(BA34=AZ34,"No varía",BB34))</f>
        <v>V-A</v>
      </c>
      <c r="BD34" s="18" t="str">
        <f>IF(BC34="No disponible","No disponible",IF(BC34="No varía","No varía",IF(BA34="V","Mejora",IF(BA34="R","Empeora",IF(AZ34="R","Mejora","Empeora")))))</f>
        <v>Empeora</v>
      </c>
      <c r="BE34" s="28" t="b">
        <f>IF($J34&gt;0,BF34&lt;&gt;"NA")</f>
        <v>1</v>
      </c>
      <c r="BF34" s="27">
        <v>0.89798566092010046</v>
      </c>
      <c r="BG34" s="18">
        <f>$K34</f>
        <v>0.8</v>
      </c>
      <c r="BH34" s="18">
        <f>IF(BF34="NA","NA",IF(BF34="ND",0,IF(OR(BF34="Sin dato",ISBLANK(BG34)),"Sin dato",IF(BG34=0,((BI34-BF34)/BI34)*(POWER(-1,$H34)),IF(BG34&lt;0,1+(((BF34-BG34)*(POWER(-1,$H34)))/BG34),1-(((BF34-BG34)*(POWER(-1,$H34)))/BG34))))))</f>
        <v>0.87751792384987448</v>
      </c>
      <c r="BI34" s="20">
        <v>0.05</v>
      </c>
      <c r="BJ34" s="18">
        <f>IF(BH34="NA","NA",IF(BH34="Sin dato","Sin dato",1-BH34))</f>
        <v>0.12248207615012552</v>
      </c>
      <c r="BK34" s="19">
        <f>IF(ISBLANK(BG34),"Sin meta",IF(BF34="NA","NA",IF(BJ34&lt;=0,$J34,IF(AND(BJ34&lt;=BI34,BJ34&gt;0),($J34*(1-(BJ34/BI34))),0))))</f>
        <v>0</v>
      </c>
      <c r="BL34" s="19" t="str">
        <f>IF(AT34="NA","No",IF(AT34="Sin dato","No",IF(AY34=$J34,"V",IF(AY34=0,"R","A"))))</f>
        <v>A</v>
      </c>
      <c r="BM34" s="20" t="str">
        <f>IF(BF34="NA","No",IF(BF34="Sin dato","No",IF(BK34=$J34,"V",IF(BK34=0,"R","A"))))</f>
        <v>R</v>
      </c>
      <c r="BN34" s="18" t="str">
        <f>IF(BL34="No","No disponible",IF(BM34="No","No disponible",CONCATENATE(BL34,"-",BM34)))</f>
        <v>A-R</v>
      </c>
      <c r="BO34" s="18" t="str">
        <f>IF(BN34="No disponible","No disponible",IF(BM34=BL34,"No varía",BN34))</f>
        <v>A-R</v>
      </c>
      <c r="BP34" s="18" t="str">
        <f>IF(BO34="No disponible","No disponible",IF(BO34="No varía","No varía",IF(BM34="V","Mejora",IF(BM34="R","Empeora",IF(BL34="R","Mejora","Empeora")))))</f>
        <v>Empeora</v>
      </c>
      <c r="BQ34" s="28" t="b">
        <f>IF($J34&gt;0,BR34&lt;&gt;"NA")</f>
        <v>1</v>
      </c>
      <c r="BR34" s="27">
        <v>0.88159921904703553</v>
      </c>
      <c r="BS34" s="18">
        <f>$K34</f>
        <v>0.8</v>
      </c>
      <c r="BT34" s="18">
        <f>IF(BR34="NA","NA",IF(BR34="ND",0,IF(OR(BR34="Sin dato",ISBLANK(BS34)),"Sin dato",IF(BS34=0,((BU34-BR34)/BU34)*(POWER(-1,$H34)),IF(BS34&lt;0,1+(((BR34-BS34)*(POWER(-1,$H34)))/BS34),1-(((BR34-BS34)*(POWER(-1,$H34)))/BS34))))))</f>
        <v>0.89800097619120567</v>
      </c>
      <c r="BU34" s="20">
        <v>0.05</v>
      </c>
      <c r="BV34" s="18">
        <f>IF(BT34="NA","NA",IF(BT34="Sin dato","Sin dato",1-BT34))</f>
        <v>0.10199902380879433</v>
      </c>
      <c r="BW34" s="19">
        <f>IF(ISBLANK(BS34),"Sin meta",IF(BR34="NA","NA",IF(BV34&lt;=0,$J34,IF(AND(BV34&lt;=BU34,BV34&gt;0),($J34*(1-(BV34/BU34))),0))))</f>
        <v>0</v>
      </c>
      <c r="BX34" s="19" t="str">
        <f>IF(BF34="NA","No",IF(BF34="Sin dato","No",IF(BK34=$J34,"V",IF(BK34=0,"R","A"))))</f>
        <v>R</v>
      </c>
      <c r="BY34" s="20" t="str">
        <f>IF(BR34="NA","No",IF(BR34="Sin dato","No",IF(BW34=$J34,"V",IF(BW34=0,"R","A"))))</f>
        <v>R</v>
      </c>
      <c r="BZ34" s="18" t="str">
        <f>IF(BX34="No","No disponible",IF(BY34="No","No disponible",CONCATENATE(BX34,"-",BY34)))</f>
        <v>R-R</v>
      </c>
      <c r="CA34" s="18" t="str">
        <f>IF(BZ34="No disponible","No disponible",IF(BY34=BX34,"No varía",BZ34))</f>
        <v>No varía</v>
      </c>
      <c r="CB34" s="18" t="str">
        <f>IF(CA34="No disponible","No disponible",IF(CA34="No varía","No varía",IF(BY34="V","Mejora",IF(BY34="R","Empeora",IF(BX34="R","Mejora","Empeora")))))</f>
        <v>No varía</v>
      </c>
      <c r="CC34" s="28" t="b">
        <f>IF($J34&gt;0,CD34&lt;&gt;"NA")</f>
        <v>1</v>
      </c>
      <c r="CD34" s="27">
        <v>0.92805629940810741</v>
      </c>
      <c r="CE34" s="18">
        <f>$K34</f>
        <v>0.8</v>
      </c>
      <c r="CF34" s="18">
        <f>IF(CD34="NA","NA",IF(CD34="ND",0,IF(OR(CD34="Sin dato",ISBLANK(CE34)),"Sin dato",IF(CE34=0,((CG34-CD34)/CG34)*(POWER(-1,$H34)),IF(CE34&lt;0,1+(((CD34-CE34)*(POWER(-1,$H34)))/CE34),1-(((CD34-CE34)*(POWER(-1,$H34)))/CE34))))))</f>
        <v>0.83992962573986585</v>
      </c>
      <c r="CG34" s="20">
        <v>0.05</v>
      </c>
      <c r="CH34" s="18">
        <f>IF(CF34="NA","NA",IF(CF34="Sin dato","Sin dato",1-CF34))</f>
        <v>0.16007037426013415</v>
      </c>
      <c r="CI34" s="19">
        <f>IF(ISBLANK(CE34),"Sin meta",IF(CD34="NA","NA",IF(CH34&lt;=0,$J34,IF(AND(CH34&lt;=CG34,CH34&gt;0),($J34*(1-(CH34/CG34))),0))))</f>
        <v>0</v>
      </c>
      <c r="CJ34" s="19" t="str">
        <f>IF(BR34="NA","No",IF(BR34="Sin dato","No",IF(BW34=$J34,"V",IF(BW34=0,"R","A"))))</f>
        <v>R</v>
      </c>
      <c r="CK34" s="20" t="str">
        <f>IF(CD34="NA","No",IF(CD34="Sin dato","No",IF(CI34=$J34,"V",IF(CI34=0,"R","A"))))</f>
        <v>R</v>
      </c>
      <c r="CL34" s="18" t="str">
        <f>IF(CJ34="No","No disponible",IF(CK34="No","No disponible",CONCATENATE(CJ34,"-",CK34)))</f>
        <v>R-R</v>
      </c>
      <c r="CM34" s="18" t="str">
        <f>IF(CL34="No disponible","No disponible",IF(CK34=CJ34,"No varía",CL34))</f>
        <v>No varía</v>
      </c>
      <c r="CN34" s="18" t="str">
        <f>IF(CM34="No disponible","No disponible",IF(CM34="No varía","No varía",IF(CK34="V","Mejora",IF(CK34="R","Empeora",IF(CJ34="R","Mejora","Empeora")))))</f>
        <v>No varía</v>
      </c>
      <c r="CO34" s="28" t="b">
        <f>IF($J34&gt;0,CP34&lt;&gt;"NA")</f>
        <v>1</v>
      </c>
      <c r="CP34" s="27">
        <v>0.96078758540825693</v>
      </c>
      <c r="CQ34" s="18">
        <f>$K34</f>
        <v>0.8</v>
      </c>
      <c r="CR34" s="18">
        <f>IF(CP34="NA","NA",IF(CP34="ND",0,IF(OR(CP34="Sin dato",ISBLANK(CQ34)),"Sin dato",IF(CQ34=0,((CS34-CP34)/CS34)*(POWER(-1,$H34)),IF(CQ34&lt;0,1+(((CP34-CQ34)*(POWER(-1,$H34)))/CQ34),1-(((CP34-CQ34)*(POWER(-1,$H34)))/CQ34))))))</f>
        <v>0.79901551823967887</v>
      </c>
      <c r="CS34" s="20">
        <v>0.05</v>
      </c>
      <c r="CT34" s="18">
        <f>IF(CR34="NA","NA",IF(CR34="Sin dato","Sin dato",1-CR34))</f>
        <v>0.20098448176032113</v>
      </c>
      <c r="CU34" s="19">
        <f>IF(ISBLANK(CQ34),"Sin meta",IF(CP34="NA","NA",IF(CT34&lt;=0,$J34,IF(AND(CT34&lt;=CS34,CT34&gt;0),($J34*(1-(CT34/CS34))),0))))</f>
        <v>0</v>
      </c>
      <c r="CV34" s="19" t="str">
        <f>IF(CD34="NA","No",IF(CD34="Sin dato","No",IF(CI34=$J34,"V",IF(CI34=0,"R","A"))))</f>
        <v>R</v>
      </c>
      <c r="CW34" s="20" t="str">
        <f>IF(CP34="NA","No",IF(CP34="Sin dato","No",IF(CU34=$J34,"V",IF(CU34=0,"R","A"))))</f>
        <v>R</v>
      </c>
      <c r="CX34" s="18" t="str">
        <f>IF(CV34="No","No disponible",IF(CW34="No","No disponible",CONCATENATE(CV34,"-",CW34)))</f>
        <v>R-R</v>
      </c>
      <c r="CY34" s="18" t="str">
        <f>IF(CX34="No disponible","No disponible",IF(CW34=CV34,"No varía",CX34))</f>
        <v>No varía</v>
      </c>
      <c r="CZ34" s="18" t="str">
        <f>IF(CY34="No disponible","No disponible",IF(CY34="No varía","No varía",IF(CW34="V","Mejora",IF(CW34="R","Empeora",IF(CV34="R","Mejora","Empeora")))))</f>
        <v>No varía</v>
      </c>
      <c r="DA34" s="28" t="b">
        <f>IF($J34&gt;0,DB34&lt;&gt;"NA")</f>
        <v>1</v>
      </c>
      <c r="DB34" s="27" t="s">
        <v>28</v>
      </c>
      <c r="DC34" s="18">
        <f>$K34</f>
        <v>0.8</v>
      </c>
      <c r="DD34" s="18" t="str">
        <f>IF(DB34="NA","NA",IF(DB34="ND",0,IF(OR(DB34="Sin dato",ISBLANK(DC34)),"Sin dato",IF(DC34=0,((DE34-DB34)/DE34)*(POWER(-1,$H34)),IF(DC34&lt;0,1+(((DB34-DC34)*(POWER(-1,$H34)))/DC34),1-(((DB34-DC34)*(POWER(-1,$H34)))/DC34))))))</f>
        <v>Sin dato</v>
      </c>
      <c r="DE34" s="20">
        <v>0.05</v>
      </c>
      <c r="DF34" s="18" t="str">
        <f>IF(DD34="NA","NA",IF(DD34="Sin dato","Sin dato",1-DD34))</f>
        <v>Sin dato</v>
      </c>
      <c r="DG34" s="19">
        <f>IF(ISBLANK(DC34),"Sin meta",IF(DB34="NA","NA",IF(DF34&lt;=0,$J34,IF(AND(DF34&lt;=DE34,DF34&gt;0),($J34*(1-(DF34/DE34))),0))))</f>
        <v>0</v>
      </c>
      <c r="DH34" s="19" t="str">
        <f>IF(CP34="NA","No",IF(CP34="Sin dato","No",IF(CU34=$J34,"V",IF(CU34=0,"R","A"))))</f>
        <v>R</v>
      </c>
      <c r="DI34" s="20" t="str">
        <f>IF(DB34="NA","No",IF(DB34="Sin dato","No",IF(DG34=$J34,"V",IF(DG34=0,"R","A"))))</f>
        <v>No</v>
      </c>
      <c r="DJ34" s="18" t="str">
        <f>IF(DH34="No","No disponible",IF(DI34="No","No disponible",CONCATENATE(DH34,"-",DI34)))</f>
        <v>No disponible</v>
      </c>
      <c r="DK34" s="18" t="str">
        <f>IF(DJ34="No disponible","No disponible",IF(DI34=DH34,"No varía",DJ34))</f>
        <v>No disponible</v>
      </c>
      <c r="DL34" s="18" t="str">
        <f>IF(DK34="No disponible","No disponible",IF(DK34="No varía","No varía",IF(DI34="V","Mejora",IF(DI34="R","Empeora",IF(DH34="R","Mejora","Empeora")))))</f>
        <v>No disponible</v>
      </c>
      <c r="DM34" s="28" t="b">
        <f>IF($J34&gt;0,DN34&lt;&gt;"NA")</f>
        <v>1</v>
      </c>
      <c r="DN34" s="27" t="s">
        <v>28</v>
      </c>
      <c r="DO34" s="18">
        <f>$K34</f>
        <v>0.8</v>
      </c>
      <c r="DP34" s="18" t="str">
        <f>IF(DN34="NA","NA",IF(DN34="ND",0,IF(OR(DN34="Sin dato",ISBLANK(DO34)),"Sin dato",IF(DO34=0,((DQ34-DN34)/DQ34)*(POWER(-1,$H34)),IF(DO34&lt;0,1+(((DN34-DO34)*(POWER(-1,$H34)))/DO34),1-(((DN34-DO34)*(POWER(-1,$H34)))/DO34))))))</f>
        <v>Sin dato</v>
      </c>
      <c r="DQ34" s="20">
        <v>0.05</v>
      </c>
      <c r="DR34" s="18" t="str">
        <f>IF(DP34="NA","NA",IF(DP34="Sin dato","Sin dato",1-DP34))</f>
        <v>Sin dato</v>
      </c>
      <c r="DS34" s="19">
        <f>IF(ISBLANK(DO34),"Sin meta",IF(DN34="NA","NA",IF(DR34&lt;=0,$J34,IF(AND(DR34&lt;=DQ34,DR34&gt;0),($J34*(1-(DR34/DQ34))),0))))</f>
        <v>0</v>
      </c>
      <c r="DT34" s="19" t="str">
        <f>IF(DB34="NA","No",IF(DB34="Sin dato","No",IF(DG34=$J34,"V",IF(DG34=0,"R","A"))))</f>
        <v>No</v>
      </c>
      <c r="DU34" s="20" t="str">
        <f>IF(DN34="NA","No",IF(DN34="Sin dato","No",IF(DS34=$J34,"V",IF(DS34=0,"R","A"))))</f>
        <v>No</v>
      </c>
      <c r="DV34" s="18" t="str">
        <f>IF(DT34="No","No disponible",IF(DU34="No","No disponible",CONCATENATE(DT34,"-",DU34)))</f>
        <v>No disponible</v>
      </c>
      <c r="DW34" s="18" t="str">
        <f>IF(DV34="No disponible","No disponible",IF(DU34=DT34,"No varía",DV34))</f>
        <v>No disponible</v>
      </c>
      <c r="DX34" s="18" t="str">
        <f>IF(DW34="No disponible","No disponible",IF(DW34="No varía","No varía",IF(DU34="V","Mejora",IF(DU34="R","Empeora",IF(DT34="R","Mejora","Empeora")))))</f>
        <v>No disponible</v>
      </c>
      <c r="DY34" s="28" t="b">
        <f>IF($J34&gt;0,DZ34&lt;&gt;"NA")</f>
        <v>1</v>
      </c>
      <c r="DZ34" s="27" t="s">
        <v>28</v>
      </c>
      <c r="EA34" s="18">
        <f>$K34</f>
        <v>0.8</v>
      </c>
      <c r="EB34" s="18" t="str">
        <f>IF(DZ34="NA","NA",IF(DZ34="ND",0,IF(OR(DZ34="Sin dato",ISBLANK(EA34)),"Sin dato",IF(EA34=0,((EC34-DZ34)/EC34)*(POWER(-1,$H34)),IF(EA34&lt;0,1+(((DZ34-EA34)*(POWER(-1,$H34)))/EA34),1-(((DZ34-EA34)*(POWER(-1,$H34)))/EA34))))))</f>
        <v>Sin dato</v>
      </c>
      <c r="EC34" s="20">
        <v>0.05</v>
      </c>
      <c r="ED34" s="18" t="str">
        <f>IF(EB34="NA","NA",IF(EB34="Sin dato","Sin dato",1-EB34))</f>
        <v>Sin dato</v>
      </c>
      <c r="EE34" s="19">
        <f>IF(ISBLANK(EA34),"Sin meta",IF(DZ34="NA","NA",IF(ED34&lt;=0,$J34,IF(AND(ED34&lt;=EC34,ED34&gt;0),($J34*(1-(ED34/EC34))),0))))</f>
        <v>0</v>
      </c>
      <c r="EF34" s="19" t="str">
        <f>IF(DN34="NA","No",IF(DN34="Sin dato","No",IF(DS34=$J34,"V",IF(DS34=0,"R","A"))))</f>
        <v>No</v>
      </c>
      <c r="EG34" s="20" t="str">
        <f>IF(DZ34="NA","No",IF(DZ34="Sin dato","No",IF(EE34=$J34,"V",IF(EE34=0,"R","A"))))</f>
        <v>No</v>
      </c>
      <c r="EH34" s="18" t="str">
        <f>IF(EF34="No","No disponible",IF(EG34="No","No disponible",CONCATENATE(EF34,"-",EG34)))</f>
        <v>No disponible</v>
      </c>
      <c r="EI34" s="18" t="str">
        <f>IF(EH34="No disponible","No disponible",IF(EG34=EF34,"No varía",EH34))</f>
        <v>No disponible</v>
      </c>
      <c r="EJ34" s="18" t="str">
        <f>IF(EI34="No disponible","No disponible",IF(EI34="No varía","No varía",IF(EG34="V","Mejora",IF(EG34="R","Empeora",IF(EF34="R","Mejora","Empeora")))))</f>
        <v>No disponible</v>
      </c>
      <c r="EK34" s="28" t="b">
        <f>IF($J34&gt;0,EL34&lt;&gt;"NA")</f>
        <v>1</v>
      </c>
      <c r="EL34" s="27" t="s">
        <v>28</v>
      </c>
      <c r="EM34" s="18">
        <f>$K34</f>
        <v>0.8</v>
      </c>
      <c r="EN34" s="18" t="str">
        <f>IF(EL34="NA","NA",IF(EL34="ND",0,IF(OR(EL34="Sin dato",ISBLANK(EM34)),"Sin dato",IF(EM34=0,((EO34-EL34)/EO34)*(POWER(-1,$H34)),IF(EM34&lt;0,1+(((EL34-EM34)*(POWER(-1,$H34)))/EM34),1-(((EL34-EM34)*(POWER(-1,$H34)))/EM34))))))</f>
        <v>Sin dato</v>
      </c>
      <c r="EO34" s="20">
        <v>0.05</v>
      </c>
      <c r="EP34" s="18" t="str">
        <f>IF(EN34="NA","NA",IF(EN34="Sin dato","Sin dato",1-EN34))</f>
        <v>Sin dato</v>
      </c>
      <c r="EQ34" s="19">
        <f>IF(ISBLANK(EM34),"Sin meta",IF(EL34="NA","NA",IF(EP34&lt;=0,$J34,IF(AND(EP34&lt;=EO34,EP34&gt;0),($J34*(1-(EP34/EO34))),0))))</f>
        <v>0</v>
      </c>
      <c r="ER34" s="19" t="str">
        <f>IF(DZ34="NA","No",IF(DZ34="Sin dato","No",IF(EE34=$J34,"V",IF(EE34=0,"R","A"))))</f>
        <v>No</v>
      </c>
      <c r="ES34" s="20" t="str">
        <f>IF(EL34="NA","No",IF(EL34="Sin dato","No",IF(EQ34=$J34,"V",IF(EQ34=0,"R","A"))))</f>
        <v>No</v>
      </c>
      <c r="ET34" s="18" t="str">
        <f>IF(ER34="No","No disponible",IF(ES34="No","No disponible",CONCATENATE(ER34,"-",ES34)))</f>
        <v>No disponible</v>
      </c>
      <c r="EU34" s="18" t="str">
        <f>IF(ET34="No disponible","No disponible",IF(ES34=ER34,"No varía",ET34))</f>
        <v>No disponible</v>
      </c>
      <c r="EV34" s="18" t="str">
        <f>IF(EU34="No disponible","No disponible",IF(EU34="No varía","No varía",IF(ES34="V","Mejora",IF(ES34="R","Empeora",IF(ER34="R","Mejora","Empeora")))))</f>
        <v>No disponible</v>
      </c>
      <c r="EW34" s="45"/>
      <c r="EX34" s="25" t="b">
        <f>IF(EL34="NA","NA",IF(EL34="ND","GC0",IF(EL34="Sin dato",IF(DZ34="NA","NA",IF(DZ34="ND","GC0",IF(DZ34="Sin dato",IF(DN34="NA","NA",IF(DN34="ND","GC0",IF(DN34="Sin dato",IF(DB34="NA","NA",IF(DB34="ND","GC0",IF(DB34="Sin dato",IF(CP34="NA","NA",IF(CP34="ND","GC0",IF(CP34="Sin dato",IF(CD34="NA","NA",IF(CD34="ND","GC0",IF(CD34="Sin dato",IF(BR34="NA","NA",IF(BR34="ND","GC0",IF(BR34="Sin dato",IF(BF34="NA","NA",IF(BF34="ND","GC0",IF(BF34="Sin dato",IF(AT34="NA","NA",IF(AT34="ND","GC0",IF(AT34="Sin dato",IF(AH34="NA","NA",IF(AH34="ND","GC0",IF(AH34="Sin dato",IF(V34="NA","No evaluable",IF(V34="Sin dato", IF(N34="Sin dato", IF(($B$58-$B$71)&gt;($I34),"GC0",  "No evaluable"))))))))))))))))))))))))))))))))))</f>
        <v>0</v>
      </c>
      <c r="EZ34" s="2">
        <f>IF(EX34="GC0",0,IF(EX34=FALSE,IF(EL34="Sin dato",IF(DZ34="Sin dato",IF(DN34="Sin dato",IF(DB34="Sin dato",IF(CP34="Sin dato",IF(CD34="Sin dato",IF(BR34="Sin dato",IF(BF34="Sin dato",IF(AT34="Sin dato",IF(AH34="Sin dato",IF(V34="Sin dato",IF(N34="Sin dato",0,S34),AA34),AM34),AY34),BK34),BW34),CI34),CU34),DG34),DS34),EE34),EQ34)))</f>
        <v>0</v>
      </c>
      <c r="FE34" s="24">
        <f>IF(EZ34=FALSE,0,IF(EZ34="GC0",0,EZ34))</f>
        <v>0</v>
      </c>
      <c r="FH34" s="23" t="b">
        <f>IF($J34&gt;0,FI34&lt;&gt;"NA")</f>
        <v>1</v>
      </c>
      <c r="FI34" s="38">
        <f>IF(EL34="Sin dato",IF(DZ34="Sin dato",IF(DN34="Sin dato",IF(DB34="Sin dato",IF(CP34="Sin dato",IF(CD34="Sin dato",IF(BR34="Sin dato",IF(BF34="Sin dato",IF(AT34="Sin dato",IF(AH34="Sin dato",IF(V34="Sin dato",IF(N34="Sin dato","Sin dato",N34),V34),AH34),AT34),BF34),BR34),CD34),CP34),DB34),DN34),DZ34),EL34)</f>
        <v>0.96078758540825693</v>
      </c>
      <c r="FJ34" s="18">
        <f>IF(FI34="NA",$K34,IF(FI34="Sin dato",$K34,IF(FK34="Diciembre",$EM34,IF(FK34="Noviembre",$EA34,IF(FK34="Octubre",$DO34,IF(FK34="Septiembre",$DC34,IF(FK34="Agosto",$CQ34,IF(FK34="Julio",$CE34,IF(FK34="Junio",$BS34,IF(FK34="Mayo",$BG34,IF(FK34="Abril",$AU34,IF(FK34="Marzo",$AI34,IF(FK34="Febrero",$W34,IF(FK34="Enero",$O34,$K34))))))))))))))</f>
        <v>0.8</v>
      </c>
      <c r="FK34" s="18" t="str">
        <f>IF(FI34="NA","NA",IF(EL34="Sin dato",IF(DZ34="Sin dato",IF(DN34="Sin dato",IF(DB34="Sin dato",IF(CP34="Sin dato",IF(CD34="Sin dato",IF(BR34="Sin dato",IF(BF34="Sin dato",IF(AT34="Sin dato",IF(AH34="Sin dato",IF(V34="Sin dato",IF(N34="Sin dato","Sin dato","Enero"),"Febrero"),"Marzo"),"Abril"),"Mayo"),"Junio"),"Julio"),"Agosto"),"Septiembre"),"Octubre"),"Noviembre"),"Diciembre"))</f>
        <v>Agosto</v>
      </c>
      <c r="FL34" s="18">
        <f>IF(FI34="NA","NA",IF(FI34="ND",0,IF(OR(FI34="Sin dato",ISBLANK(FJ34)),"Sin dato",IF(FJ34=0,((FM34-FI34)/FM34)*(POWER(-1, $H34)),IF(FJ34&lt;0,1+(((FI34-FJ34)*(POWER(-1, $H34)))/FJ34),1-(((FI34-FJ34)*(POWER(-1, $H34)))/FJ34))))))</f>
        <v>0.79901551823967887</v>
      </c>
      <c r="FM34" s="20">
        <f>$EO34</f>
        <v>0.05</v>
      </c>
      <c r="FN34" s="18">
        <f>IF(FL34="NA","NA",IF(FL34="Sin dato","Sin dato",1-FL34))</f>
        <v>0.20098448176032113</v>
      </c>
      <c r="FO34" s="19">
        <f>IF(ISBLANK(FJ34),"Sin meta",IF(FI34="NA","NA",IF(FN34&lt;=0,$J34,IF(AND(FN34&lt;=FM34,FN34&gt;0),($J34*(1-(FN34/FM34))),0))))</f>
        <v>0</v>
      </c>
      <c r="FP34" s="18"/>
    </row>
    <row r="35" spans="1:172" ht="45" customHeight="1" x14ac:dyDescent="0.25">
      <c r="A35" s="42"/>
      <c r="B35" s="41"/>
      <c r="C35" s="48"/>
      <c r="D35" s="46" t="s">
        <v>65</v>
      </c>
      <c r="E35" s="31" t="s">
        <v>64</v>
      </c>
      <c r="F35" s="46" t="s">
        <v>34</v>
      </c>
      <c r="G35" s="46" t="s">
        <v>30</v>
      </c>
      <c r="H35" s="32">
        <v>0</v>
      </c>
      <c r="I35" s="32">
        <v>30</v>
      </c>
      <c r="J35" s="31">
        <v>2</v>
      </c>
      <c r="K35" s="18">
        <v>1</v>
      </c>
      <c r="L35" s="28">
        <f>IF(N35&lt;&gt;"NA",IF(N35&lt;&gt;"Sin dato",1,0),0)</f>
        <v>1</v>
      </c>
      <c r="M35" s="28" t="b">
        <f>IF($J35&gt;0,N35&lt;&gt;"NA")</f>
        <v>1</v>
      </c>
      <c r="N35" s="27">
        <v>0.98635149801298772</v>
      </c>
      <c r="O35" s="18">
        <f>$K35</f>
        <v>1</v>
      </c>
      <c r="P35" s="18">
        <f>IF(N35="NA","NA",IF(N35="ND",0,IF(OR(N35="Sin dato",ISBLANK(O35)),"Sin dato",IF(O35=0,((Q35-N35)/Q35)*(POWER(-1, H35)),IF(O35&lt;0,1+(((N35-O35)*(POWER(-1, H35)))/O35),1-(((N35-O35)*(POWER(-1, H35)))/O35))))))</f>
        <v>1.0136485019870123</v>
      </c>
      <c r="Q35" s="20">
        <v>0.05</v>
      </c>
      <c r="R35" s="18">
        <f>IF(P35="NA","NA",IF(P35="Sin dato","Sin dato",1-P35))</f>
        <v>-1.3648501987012285E-2</v>
      </c>
      <c r="S35" s="19">
        <f>IF(ISBLANK(O35),"Sin meta",IF(N35="NA","NA",IF(R35&lt;=0,J35,IF(AND(R35&lt;=Q35,R35&gt;0),(J35*(1-(R35/Q35))),0))))</f>
        <v>2</v>
      </c>
      <c r="T35" s="20" t="str">
        <f>IF(N35="NA","No",IF(N35="Sin dato","No",IF(S35=$J35,"V",IF(S35=0,"R","A"))))</f>
        <v>V</v>
      </c>
      <c r="U35" s="28" t="b">
        <f>IF($J35&gt;0,V35&lt;&gt;"NA")</f>
        <v>1</v>
      </c>
      <c r="V35" s="27">
        <v>0.95570849074858344</v>
      </c>
      <c r="W35" s="18">
        <f>$K35</f>
        <v>1</v>
      </c>
      <c r="X35" s="18">
        <f>IF(V35="NA","NA",IF(V35="ND",0,IF(OR(V35="Sin dato",ISBLANK(W35)),"Sin dato",IF(W35=0,((Y35-V35)/Y35)*(POWER(-1,$H35)),IF(W35&lt;0,1+(((V35-W35)*(POWER(-1,$H35)))/W35),1-(((V35-W35)*(POWER(-1,$H35)))/W35))))))</f>
        <v>1.0442915092514164</v>
      </c>
      <c r="Y35" s="20">
        <v>0.05</v>
      </c>
      <c r="Z35" s="18">
        <f>IF(X35="NA","NA",IF(X35="Sin dato","Sin dato",1-X35))</f>
        <v>-4.429150925141645E-2</v>
      </c>
      <c r="AA35" s="19">
        <f>IF(ISBLANK(W35),"Sin meta",IF(V35="NA","NA",IF(Z35&lt;=0,$J35,IF(AND(Z35&lt;=Y35,Z35&gt;0),($J35*(1-(Z35/Y35))),0))))</f>
        <v>2</v>
      </c>
      <c r="AB35" s="19" t="str">
        <f>IF(N35="NA","No",IF(N35="Sin dato","No",IF(S35=$J35,"V",IF(S35=0,"R","A"))))</f>
        <v>V</v>
      </c>
      <c r="AC35" s="20" t="str">
        <f>IF(V35="NA","No",IF(V35="Sin dato","No",IF(AA35=$J35,"V",IF(AA35=0,"R","A"))))</f>
        <v>V</v>
      </c>
      <c r="AD35" s="18" t="str">
        <f>IF(AB35="No","No disponible",IF(AC35="No","No disponible",CONCATENATE(AB35,"-",AC35)))</f>
        <v>V-V</v>
      </c>
      <c r="AE35" s="18" t="str">
        <f>IF(AD35="No disponible","No disponible",IF(AC35=AB35,"No varía",AD35))</f>
        <v>No varía</v>
      </c>
      <c r="AF35" s="18" t="str">
        <f>IF(AE35="No disponible","No disponible",IF(AE35="No varía","No varía",IF(AC35="V","Mejora",IF(AC35="R","Empeora",IF(AB35="R","Mejora","Empeora")))))</f>
        <v>No varía</v>
      </c>
      <c r="AG35" s="28" t="b">
        <f>IF($J35&gt;0,AH35&lt;&gt;"NA")</f>
        <v>1</v>
      </c>
      <c r="AH35" s="27">
        <v>0.98153100823891193</v>
      </c>
      <c r="AI35" s="18">
        <f>$K35</f>
        <v>1</v>
      </c>
      <c r="AJ35" s="18">
        <f>IF(AH35="NA","NA",IF(AH35="ND",0,IF(OR(AH35="Sin dato",ISBLANK(AI35)),"Sin dato",IF(AI35=0,((AK35-AH35)/AK35)*(POWER(-1,$H35)),IF(AI35&lt;0,1+(((AH35-AI35)*(POWER(-1,$H35)))/AI35),1-(((AH35-AI35)*(POWER(-1,$H35)))/AI35))))))</f>
        <v>1.0184689917610881</v>
      </c>
      <c r="AK35" s="20">
        <v>0.05</v>
      </c>
      <c r="AL35" s="18">
        <f>IF(AJ35="NA","NA",IF(AJ35="Sin dato","Sin dato",1-AJ35))</f>
        <v>-1.8468991761088072E-2</v>
      </c>
      <c r="AM35" s="19">
        <f>IF(ISBLANK(AI35),"Sin meta",IF(AH35="NA","NA",IF(AL35&lt;=0,$J35,IF(AND(AL35&lt;=AK35,AL35&gt;0),($J35*(1-(AL35/AK35))),0))))</f>
        <v>2</v>
      </c>
      <c r="AN35" s="19" t="str">
        <f>IF(V35="NA","No",IF(V35="Sin dato","No",IF(AA35=$J35,"V",IF(AA35=0,"R","A"))))</f>
        <v>V</v>
      </c>
      <c r="AO35" s="20" t="str">
        <f>IF(AH35="NA","No",IF(AH35="Sin dato","No",IF(AM35=$J35,"V",IF(AM35=0,"R","A"))))</f>
        <v>V</v>
      </c>
      <c r="AP35" s="18" t="str">
        <f>IF(AN35="No","No disponible",IF(AO35="No","No disponible",CONCATENATE(AN35,"-",AO35)))</f>
        <v>V-V</v>
      </c>
      <c r="AQ35" s="18" t="str">
        <f>IF(AP35="No disponible","No disponible",IF(AO35=AN35,"No varía",AP35))</f>
        <v>No varía</v>
      </c>
      <c r="AR35" s="18" t="str">
        <f>IF(AQ35="No disponible","No disponible",IF(AQ35="No varía","No varía",IF(AO35="V","Mejora",IF(AO35="R","Empeora",IF(AN35="R","Mejora","Empeora")))))</f>
        <v>No varía</v>
      </c>
      <c r="AS35" s="28" t="b">
        <f>IF($J35&gt;0,AT35&lt;&gt;"NA")</f>
        <v>1</v>
      </c>
      <c r="AT35" s="27">
        <v>0.98827657752286857</v>
      </c>
      <c r="AU35" s="18">
        <f>$K35</f>
        <v>1</v>
      </c>
      <c r="AV35" s="18">
        <f>IF(AT35="NA","NA",IF(AT35="ND",0,IF(OR(AT35="Sin dato",ISBLANK(AU35)),"Sin dato",IF(AU35=0,((AW35-AT35)/AW35)*(POWER(-1,$H35)),IF(AU35&lt;0,1+(((AT35-AU35)*(POWER(-1,$H35)))/AU35),1-(((AT35-AU35)*(POWER(-1,$H35)))/AU35))))))</f>
        <v>1.0117234224771314</v>
      </c>
      <c r="AW35" s="20">
        <v>0.05</v>
      </c>
      <c r="AX35" s="18">
        <f>IF(AV35="NA","NA",IF(AV35="Sin dato","Sin dato",1-AV35))</f>
        <v>-1.1723422477131429E-2</v>
      </c>
      <c r="AY35" s="19">
        <f>IF(ISBLANK(AU35),"Sin meta",IF(AT35="NA","NA",IF(AX35&lt;=0,$J35,IF(AND(AX35&lt;=AW35,AX35&gt;0),($J35*(1-(AX35/AW35))),0))))</f>
        <v>2</v>
      </c>
      <c r="AZ35" s="19" t="str">
        <f>IF(AH35="NA","No",IF(AH35="Sin dato","No",IF(AM35=$J35,"V",IF(AM35=0,"R","A"))))</f>
        <v>V</v>
      </c>
      <c r="BA35" s="20" t="str">
        <f>IF(AT35="NA","No",IF(AT35="Sin dato","No",IF(AY35=$J35,"V",IF(AY35=0,"R","A"))))</f>
        <v>V</v>
      </c>
      <c r="BB35" s="18" t="str">
        <f>IF(AZ35="No","No disponible",IF(BA35="No","No disponible",CONCATENATE(AZ35,"-",BA35)))</f>
        <v>V-V</v>
      </c>
      <c r="BC35" s="18" t="str">
        <f>IF(BB35="No disponible","No disponible",IF(BA35=AZ35,"No varía",BB35))</f>
        <v>No varía</v>
      </c>
      <c r="BD35" s="18" t="str">
        <f>IF(BC35="No disponible","No disponible",IF(BC35="No varía","No varía",IF(BA35="V","Mejora",IF(BA35="R","Empeora",IF(AZ35="R","Mejora","Empeora")))))</f>
        <v>No varía</v>
      </c>
      <c r="BE35" s="28" t="b">
        <f>IF($J35&gt;0,BF35&lt;&gt;"NA")</f>
        <v>1</v>
      </c>
      <c r="BF35" s="27">
        <v>1.0485312809064795</v>
      </c>
      <c r="BG35" s="18">
        <f>$K35</f>
        <v>1</v>
      </c>
      <c r="BH35" s="18">
        <f>IF(BF35="NA","NA",IF(BF35="ND",0,IF(OR(BF35="Sin dato",ISBLANK(BG35)),"Sin dato",IF(BG35=0,((BI35-BF35)/BI35)*(POWER(-1,$H35)),IF(BG35&lt;0,1+(((BF35-BG35)*(POWER(-1,$H35)))/BG35),1-(((BF35-BG35)*(POWER(-1,$H35)))/BG35))))))</f>
        <v>0.95146871909352049</v>
      </c>
      <c r="BI35" s="20">
        <v>0.05</v>
      </c>
      <c r="BJ35" s="18">
        <f>IF(BH35="NA","NA",IF(BH35="Sin dato","Sin dato",1-BH35))</f>
        <v>4.8531280906479513E-2</v>
      </c>
      <c r="BK35" s="19">
        <f>IF(ISBLANK(BG35),"Sin meta",IF(BF35="NA","NA",IF(BJ35&lt;=0,$J35,IF(AND(BJ35&lt;=BI35,BJ35&gt;0),($J35*(1-(BJ35/BI35))),0))))</f>
        <v>5.8748763740819498E-2</v>
      </c>
      <c r="BL35" s="19" t="str">
        <f>IF(AT35="NA","No",IF(AT35="Sin dato","No",IF(AY35=$J35,"V",IF(AY35=0,"R","A"))))</f>
        <v>V</v>
      </c>
      <c r="BM35" s="20" t="str">
        <f>IF(BF35="NA","No",IF(BF35="Sin dato","No",IF(BK35=$J35,"V",IF(BK35=0,"R","A"))))</f>
        <v>A</v>
      </c>
      <c r="BN35" s="18" t="str">
        <f>IF(BL35="No","No disponible",IF(BM35="No","No disponible",CONCATENATE(BL35,"-",BM35)))</f>
        <v>V-A</v>
      </c>
      <c r="BO35" s="18" t="str">
        <f>IF(BN35="No disponible","No disponible",IF(BM35=BL35,"No varía",BN35))</f>
        <v>V-A</v>
      </c>
      <c r="BP35" s="18" t="str">
        <f>IF(BO35="No disponible","No disponible",IF(BO35="No varía","No varía",IF(BM35="V","Mejora",IF(BM35="R","Empeora",IF(BL35="R","Mejora","Empeora")))))</f>
        <v>Empeora</v>
      </c>
      <c r="BQ35" s="28" t="b">
        <f>IF($J35&gt;0,BR35&lt;&gt;"NA")</f>
        <v>1</v>
      </c>
      <c r="BR35" s="27">
        <v>1.0703871968211705</v>
      </c>
      <c r="BS35" s="18">
        <f>$K35</f>
        <v>1</v>
      </c>
      <c r="BT35" s="18">
        <f>IF(BR35="NA","NA",IF(BR35="ND",0,IF(OR(BR35="Sin dato",ISBLANK(BS35)),"Sin dato",IF(BS35=0,((BU35-BR35)/BU35)*(POWER(-1,$H35)),IF(BS35&lt;0,1+(((BR35-BS35)*(POWER(-1,$H35)))/BS35),1-(((BR35-BS35)*(POWER(-1,$H35)))/BS35))))))</f>
        <v>0.92961280317882955</v>
      </c>
      <c r="BU35" s="20">
        <v>0.05</v>
      </c>
      <c r="BV35" s="18">
        <f>IF(BT35="NA","NA",IF(BT35="Sin dato","Sin dato",1-BT35))</f>
        <v>7.038719682117045E-2</v>
      </c>
      <c r="BW35" s="19">
        <f>IF(ISBLANK(BS35),"Sin meta",IF(BR35="NA","NA",IF(BV35&lt;=0,$J35,IF(AND(BV35&lt;=BU35,BV35&gt;0),($J35*(1-(BV35/BU35))),0))))</f>
        <v>0</v>
      </c>
      <c r="BX35" s="19" t="str">
        <f>IF(BF35="NA","No",IF(BF35="Sin dato","No",IF(BK35=$J35,"V",IF(BK35=0,"R","A"))))</f>
        <v>A</v>
      </c>
      <c r="BY35" s="20" t="str">
        <f>IF(BR35="NA","No",IF(BR35="Sin dato","No",IF(BW35=$J35,"V",IF(BW35=0,"R","A"))))</f>
        <v>R</v>
      </c>
      <c r="BZ35" s="18" t="str">
        <f>IF(BX35="No","No disponible",IF(BY35="No","No disponible",CONCATENATE(BX35,"-",BY35)))</f>
        <v>A-R</v>
      </c>
      <c r="CA35" s="18" t="str">
        <f>IF(BZ35="No disponible","No disponible",IF(BY35=BX35,"No varía",BZ35))</f>
        <v>A-R</v>
      </c>
      <c r="CB35" s="18" t="str">
        <f>IF(CA35="No disponible","No disponible",IF(CA35="No varía","No varía",IF(BY35="V","Mejora",IF(BY35="R","Empeora",IF(BX35="R","Mejora","Empeora")))))</f>
        <v>Empeora</v>
      </c>
      <c r="CC35" s="28" t="b">
        <f>IF($J35&gt;0,CD35&lt;&gt;"NA")</f>
        <v>1</v>
      </c>
      <c r="CD35" s="27">
        <v>1.2430639679978153</v>
      </c>
      <c r="CE35" s="18">
        <f>$K35</f>
        <v>1</v>
      </c>
      <c r="CF35" s="18">
        <f>IF(CD35="NA","NA",IF(CD35="ND",0,IF(OR(CD35="Sin dato",ISBLANK(CE35)),"Sin dato",IF(CE35=0,((CG35-CD35)/CG35)*(POWER(-1,$H35)),IF(CE35&lt;0,1+(((CD35-CE35)*(POWER(-1,$H35)))/CE35),1-(((CD35-CE35)*(POWER(-1,$H35)))/CE35))))))</f>
        <v>0.75693603200218473</v>
      </c>
      <c r="CG35" s="20">
        <v>0.05</v>
      </c>
      <c r="CH35" s="18">
        <f>IF(CF35="NA","NA",IF(CF35="Sin dato","Sin dato",1-CF35))</f>
        <v>0.24306396799781527</v>
      </c>
      <c r="CI35" s="19">
        <f>IF(ISBLANK(CE35),"Sin meta",IF(CD35="NA","NA",IF(CH35&lt;=0,$J35,IF(AND(CH35&lt;=CG35,CH35&gt;0),($J35*(1-(CH35/CG35))),0))))</f>
        <v>0</v>
      </c>
      <c r="CJ35" s="19" t="str">
        <f>IF(BR35="NA","No",IF(BR35="Sin dato","No",IF(BW35=$J35,"V",IF(BW35=0,"R","A"))))</f>
        <v>R</v>
      </c>
      <c r="CK35" s="20" t="str">
        <f>IF(CD35="NA","No",IF(CD35="Sin dato","No",IF(CI35=$J35,"V",IF(CI35=0,"R","A"))))</f>
        <v>R</v>
      </c>
      <c r="CL35" s="18" t="str">
        <f>IF(CJ35="No","No disponible",IF(CK35="No","No disponible",CONCATENATE(CJ35,"-",CK35)))</f>
        <v>R-R</v>
      </c>
      <c r="CM35" s="18" t="str">
        <f>IF(CL35="No disponible","No disponible",IF(CK35=CJ35,"No varía",CL35))</f>
        <v>No varía</v>
      </c>
      <c r="CN35" s="18" t="str">
        <f>IF(CM35="No disponible","No disponible",IF(CM35="No varía","No varía",IF(CK35="V","Mejora",IF(CK35="R","Empeora",IF(CJ35="R","Mejora","Empeora")))))</f>
        <v>No varía</v>
      </c>
      <c r="CO35" s="28" t="b">
        <f>IF($J35&gt;0,CP35&lt;&gt;"NA")</f>
        <v>1</v>
      </c>
      <c r="CP35" s="27">
        <v>1.04901</v>
      </c>
      <c r="CQ35" s="18">
        <f>$K35</f>
        <v>1</v>
      </c>
      <c r="CR35" s="18">
        <f>IF(CP35="NA","NA",IF(CP35="ND",0,IF(OR(CP35="Sin dato",ISBLANK(CQ35)),"Sin dato",IF(CQ35=0,((CS35-CP35)/CS35)*(POWER(-1,$H35)),IF(CQ35&lt;0,1+(((CP35-CQ35)*(POWER(-1,$H35)))/CQ35),1-(((CP35-CQ35)*(POWER(-1,$H35)))/CQ35))))))</f>
        <v>0.95099</v>
      </c>
      <c r="CS35" s="20">
        <v>0.05</v>
      </c>
      <c r="CT35" s="18">
        <f>IF(CR35="NA","NA",IF(CR35="Sin dato","Sin dato",1-CR35))</f>
        <v>4.9009999999999998E-2</v>
      </c>
      <c r="CU35" s="19">
        <f>IF(ISBLANK(CQ35),"Sin meta",IF(CP35="NA","NA",IF(CT35&lt;=0,$J35,IF(AND(CT35&lt;=CS35,CT35&gt;0),($J35*(1-(CT35/CS35))),0))))</f>
        <v>3.960000000000008E-2</v>
      </c>
      <c r="CV35" s="19" t="str">
        <f>IF(CD35="NA","No",IF(CD35="Sin dato","No",IF(CI35=$J35,"V",IF(CI35=0,"R","A"))))</f>
        <v>R</v>
      </c>
      <c r="CW35" s="20" t="str">
        <f>IF(CP35="NA","No",IF(CP35="Sin dato","No",IF(CU35=$J35,"V",IF(CU35=0,"R","A"))))</f>
        <v>A</v>
      </c>
      <c r="CX35" s="18" t="str">
        <f>IF(CV35="No","No disponible",IF(CW35="No","No disponible",CONCATENATE(CV35,"-",CW35)))</f>
        <v>R-A</v>
      </c>
      <c r="CY35" s="18" t="str">
        <f>IF(CX35="No disponible","No disponible",IF(CW35=CV35,"No varía",CX35))</f>
        <v>R-A</v>
      </c>
      <c r="CZ35" s="18" t="str">
        <f>IF(CY35="No disponible","No disponible",IF(CY35="No varía","No varía",IF(CW35="V","Mejora",IF(CW35="R","Empeora",IF(CV35="R","Mejora","Empeora")))))</f>
        <v>Mejora</v>
      </c>
      <c r="DA35" s="28" t="b">
        <f>IF($J35&gt;0,DB35&lt;&gt;"NA")</f>
        <v>1</v>
      </c>
      <c r="DB35" s="27" t="s">
        <v>28</v>
      </c>
      <c r="DC35" s="18">
        <f>$K35</f>
        <v>1</v>
      </c>
      <c r="DD35" s="18" t="str">
        <f>IF(DB35="NA","NA",IF(DB35="ND",0,IF(OR(DB35="Sin dato",ISBLANK(DC35)),"Sin dato",IF(DC35=0,((DE35-DB35)/DE35)*(POWER(-1,$H35)),IF(DC35&lt;0,1+(((DB35-DC35)*(POWER(-1,$H35)))/DC35),1-(((DB35-DC35)*(POWER(-1,$H35)))/DC35))))))</f>
        <v>Sin dato</v>
      </c>
      <c r="DE35" s="20">
        <v>0.05</v>
      </c>
      <c r="DF35" s="18" t="str">
        <f>IF(DD35="NA","NA",IF(DD35="Sin dato","Sin dato",1-DD35))</f>
        <v>Sin dato</v>
      </c>
      <c r="DG35" s="19">
        <f>IF(ISBLANK(DC35),"Sin meta",IF(DB35="NA","NA",IF(DF35&lt;=0,$J35,IF(AND(DF35&lt;=DE35,DF35&gt;0),($J35*(1-(DF35/DE35))),0))))</f>
        <v>0</v>
      </c>
      <c r="DH35" s="19" t="str">
        <f>IF(CP35="NA","No",IF(CP35="Sin dato","No",IF(CU35=$J35,"V",IF(CU35=0,"R","A"))))</f>
        <v>A</v>
      </c>
      <c r="DI35" s="20" t="str">
        <f>IF(DB35="NA","No",IF(DB35="Sin dato","No",IF(DG35=$J35,"V",IF(DG35=0,"R","A"))))</f>
        <v>No</v>
      </c>
      <c r="DJ35" s="18" t="str">
        <f>IF(DH35="No","No disponible",IF(DI35="No","No disponible",CONCATENATE(DH35,"-",DI35)))</f>
        <v>No disponible</v>
      </c>
      <c r="DK35" s="18" t="str">
        <f>IF(DJ35="No disponible","No disponible",IF(DI35=DH35,"No varía",DJ35))</f>
        <v>No disponible</v>
      </c>
      <c r="DL35" s="18" t="str">
        <f>IF(DK35="No disponible","No disponible",IF(DK35="No varía","No varía",IF(DI35="V","Mejora",IF(DI35="R","Empeora",IF(DH35="R","Mejora","Empeora")))))</f>
        <v>No disponible</v>
      </c>
      <c r="DM35" s="28" t="b">
        <f>IF($J35&gt;0,DN35&lt;&gt;"NA")</f>
        <v>1</v>
      </c>
      <c r="DN35" s="27" t="s">
        <v>28</v>
      </c>
      <c r="DO35" s="18">
        <f>$K35</f>
        <v>1</v>
      </c>
      <c r="DP35" s="18" t="str">
        <f>IF(DN35="NA","NA",IF(DN35="ND",0,IF(OR(DN35="Sin dato",ISBLANK(DO35)),"Sin dato",IF(DO35=0,((DQ35-DN35)/DQ35)*(POWER(-1,$H35)),IF(DO35&lt;0,1+(((DN35-DO35)*(POWER(-1,$H35)))/DO35),1-(((DN35-DO35)*(POWER(-1,$H35)))/DO35))))))</f>
        <v>Sin dato</v>
      </c>
      <c r="DQ35" s="20">
        <v>0.05</v>
      </c>
      <c r="DR35" s="18" t="str">
        <f>IF(DP35="NA","NA",IF(DP35="Sin dato","Sin dato",1-DP35))</f>
        <v>Sin dato</v>
      </c>
      <c r="DS35" s="19">
        <f>IF(ISBLANK(DO35),"Sin meta",IF(DN35="NA","NA",IF(DR35&lt;=0,$J35,IF(AND(DR35&lt;=DQ35,DR35&gt;0),($J35*(1-(DR35/DQ35))),0))))</f>
        <v>0</v>
      </c>
      <c r="DT35" s="19" t="str">
        <f>IF(DB35="NA","No",IF(DB35="Sin dato","No",IF(DG35=$J35,"V",IF(DG35=0,"R","A"))))</f>
        <v>No</v>
      </c>
      <c r="DU35" s="20" t="str">
        <f>IF(DN35="NA","No",IF(DN35="Sin dato","No",IF(DS35=$J35,"V",IF(DS35=0,"R","A"))))</f>
        <v>No</v>
      </c>
      <c r="DV35" s="18" t="str">
        <f>IF(DT35="No","No disponible",IF(DU35="No","No disponible",CONCATENATE(DT35,"-",DU35)))</f>
        <v>No disponible</v>
      </c>
      <c r="DW35" s="18" t="str">
        <f>IF(DV35="No disponible","No disponible",IF(DU35=DT35,"No varía",DV35))</f>
        <v>No disponible</v>
      </c>
      <c r="DX35" s="18" t="str">
        <f>IF(DW35="No disponible","No disponible",IF(DW35="No varía","No varía",IF(DU35="V","Mejora",IF(DU35="R","Empeora",IF(DT35="R","Mejora","Empeora")))))</f>
        <v>No disponible</v>
      </c>
      <c r="DY35" s="28" t="b">
        <f>IF($J35&gt;0,DZ35&lt;&gt;"NA")</f>
        <v>1</v>
      </c>
      <c r="DZ35" s="27" t="s">
        <v>28</v>
      </c>
      <c r="EA35" s="18">
        <f>$K35</f>
        <v>1</v>
      </c>
      <c r="EB35" s="18" t="str">
        <f>IF(DZ35="NA","NA",IF(DZ35="ND",0,IF(OR(DZ35="Sin dato",ISBLANK(EA35)),"Sin dato",IF(EA35=0,((EC35-DZ35)/EC35)*(POWER(-1,$H35)),IF(EA35&lt;0,1+(((DZ35-EA35)*(POWER(-1,$H35)))/EA35),1-(((DZ35-EA35)*(POWER(-1,$H35)))/EA35))))))</f>
        <v>Sin dato</v>
      </c>
      <c r="EC35" s="20">
        <v>0.05</v>
      </c>
      <c r="ED35" s="18" t="str">
        <f>IF(EB35="NA","NA",IF(EB35="Sin dato","Sin dato",1-EB35))</f>
        <v>Sin dato</v>
      </c>
      <c r="EE35" s="19">
        <f>IF(ISBLANK(EA35),"Sin meta",IF(DZ35="NA","NA",IF(ED35&lt;=0,$J35,IF(AND(ED35&lt;=EC35,ED35&gt;0),($J35*(1-(ED35/EC35))),0))))</f>
        <v>0</v>
      </c>
      <c r="EF35" s="19" t="str">
        <f>IF(DN35="NA","No",IF(DN35="Sin dato","No",IF(DS35=$J35,"V",IF(DS35=0,"R","A"))))</f>
        <v>No</v>
      </c>
      <c r="EG35" s="20" t="str">
        <f>IF(DZ35="NA","No",IF(DZ35="Sin dato","No",IF(EE35=$J35,"V",IF(EE35=0,"R","A"))))</f>
        <v>No</v>
      </c>
      <c r="EH35" s="18" t="str">
        <f>IF(EF35="No","No disponible",IF(EG35="No","No disponible",CONCATENATE(EF35,"-",EG35)))</f>
        <v>No disponible</v>
      </c>
      <c r="EI35" s="18" t="str">
        <f>IF(EH35="No disponible","No disponible",IF(EG35=EF35,"No varía",EH35))</f>
        <v>No disponible</v>
      </c>
      <c r="EJ35" s="18" t="str">
        <f>IF(EI35="No disponible","No disponible",IF(EI35="No varía","No varía",IF(EG35="V","Mejora",IF(EG35="R","Empeora",IF(EF35="R","Mejora","Empeora")))))</f>
        <v>No disponible</v>
      </c>
      <c r="EK35" s="28" t="b">
        <f>IF($J35&gt;0,EL35&lt;&gt;"NA")</f>
        <v>1</v>
      </c>
      <c r="EL35" s="27" t="s">
        <v>28</v>
      </c>
      <c r="EM35" s="18">
        <f>$K35</f>
        <v>1</v>
      </c>
      <c r="EN35" s="18" t="str">
        <f>IF(EL35="NA","NA",IF(EL35="ND",0,IF(OR(EL35="Sin dato",ISBLANK(EM35)),"Sin dato",IF(EM35=0,((EO35-EL35)/EO35)*(POWER(-1,$H35)),IF(EM35&lt;0,1+(((EL35-EM35)*(POWER(-1,$H35)))/EM35),1-(((EL35-EM35)*(POWER(-1,$H35)))/EM35))))))</f>
        <v>Sin dato</v>
      </c>
      <c r="EO35" s="20">
        <v>0.05</v>
      </c>
      <c r="EP35" s="18" t="str">
        <f>IF(EN35="NA","NA",IF(EN35="Sin dato","Sin dato",1-EN35))</f>
        <v>Sin dato</v>
      </c>
      <c r="EQ35" s="19">
        <f>IF(ISBLANK(EM35),"Sin meta",IF(EL35="NA","NA",IF(EP35&lt;=0,$J35,IF(AND(EP35&lt;=EO35,EP35&gt;0),($J35*(1-(EP35/EO35))),0))))</f>
        <v>0</v>
      </c>
      <c r="ER35" s="19" t="str">
        <f>IF(DZ35="NA","No",IF(DZ35="Sin dato","No",IF(EE35=$J35,"V",IF(EE35=0,"R","A"))))</f>
        <v>No</v>
      </c>
      <c r="ES35" s="20" t="str">
        <f>IF(EL35="NA","No",IF(EL35="Sin dato","No",IF(EQ35=$J35,"V",IF(EQ35=0,"R","A"))))</f>
        <v>No</v>
      </c>
      <c r="ET35" s="18" t="str">
        <f>IF(ER35="No","No disponible",IF(ES35="No","No disponible",CONCATENATE(ER35,"-",ES35)))</f>
        <v>No disponible</v>
      </c>
      <c r="EU35" s="18" t="str">
        <f>IF(ET35="No disponible","No disponible",IF(ES35=ER35,"No varía",ET35))</f>
        <v>No disponible</v>
      </c>
      <c r="EV35" s="18" t="str">
        <f>IF(EU35="No disponible","No disponible",IF(EU35="No varía","No varía",IF(ES35="V","Mejora",IF(ES35="R","Empeora",IF(ER35="R","Mejora","Empeora")))))</f>
        <v>No disponible</v>
      </c>
      <c r="EW35" s="43"/>
      <c r="EX35" s="25" t="b">
        <f>IF(EL35="NA","NA",IF(EL35="ND","GC0",IF(EL35="Sin dato",IF(DZ35="NA","NA",IF(DZ35="ND","GC0",IF(DZ35="Sin dato",IF(DN35="NA","NA",IF(DN35="ND","GC0",IF(DN35="Sin dato",IF(DB35="NA","NA",IF(DB35="ND","GC0",IF(DB35="Sin dato",IF(CP35="NA","NA",IF(CP35="ND","GC0",IF(CP35="Sin dato",IF(CD35="NA","NA",IF(CD35="ND","GC0",IF(CD35="Sin dato",IF(BR35="NA","NA",IF(BR35="ND","GC0",IF(BR35="Sin dato",IF(BF35="NA","NA",IF(BF35="ND","GC0",IF(BF35="Sin dato",IF(AT35="NA","NA",IF(AT35="ND","GC0",IF(AT35="Sin dato",IF(AH35="NA","NA",IF(AH35="ND","GC0",IF(AH35="Sin dato",IF(V35="NA","No evaluable",IF(V35="Sin dato", IF(N35="Sin dato", IF(($B$58-$B$71)&gt;($I35),"GC0",  "No evaluable"))))))))))))))))))))))))))))))))))</f>
        <v>0</v>
      </c>
      <c r="EZ35" s="2">
        <f>IF(EX35="GC0",0,IF(EX35=FALSE,IF(EL35="Sin dato",IF(DZ35="Sin dato",IF(DN35="Sin dato",IF(DB35="Sin dato",IF(CP35="Sin dato",IF(CD35="Sin dato",IF(BR35="Sin dato",IF(BF35="Sin dato",IF(AT35="Sin dato",IF(AH35="Sin dato",IF(V35="Sin dato",IF(N35="Sin dato",0,S35),AA35),AM35),AY35),BK35),BW35),CI35),CU35),DG35),DS35),EE35),EQ35)))</f>
        <v>3.960000000000008E-2</v>
      </c>
      <c r="FE35" s="24">
        <f>IF(EZ35=FALSE,0,IF(EZ35="GC0",0,EZ35))</f>
        <v>3.960000000000008E-2</v>
      </c>
      <c r="FH35" s="23" t="b">
        <f>IF($J35&gt;0,FI35&lt;&gt;"NA")</f>
        <v>1</v>
      </c>
      <c r="FI35" s="38">
        <f>IF(EL35="Sin dato",IF(DZ35="Sin dato",IF(DN35="Sin dato",IF(DB35="Sin dato",IF(CP35="Sin dato",IF(CD35="Sin dato",IF(BR35="Sin dato",IF(BF35="Sin dato",IF(AT35="Sin dato",IF(AH35="Sin dato",IF(V35="Sin dato",IF(N35="Sin dato","Sin dato",N35),V35),AH35),AT35),BF35),BR35),CD35),CP35),DB35),DN35),DZ35),EL35)</f>
        <v>1.04901</v>
      </c>
      <c r="FJ35" s="18">
        <f>IF(FI35="NA",$K35,IF(FI35="Sin dato",$K35,IF(FK35="Diciembre",$EM35,IF(FK35="Noviembre",$EA35,IF(FK35="Octubre",$DO35,IF(FK35="Septiembre",$DC35,IF(FK35="Agosto",$CQ35,IF(FK35="Julio",$CE35,IF(FK35="Junio",$BS35,IF(FK35="Mayo",$BG35,IF(FK35="Abril",$AU35,IF(FK35="Marzo",$AI35,IF(FK35="Febrero",$W35,IF(FK35="Enero",$O35,$K35))))))))))))))</f>
        <v>1</v>
      </c>
      <c r="FK35" s="18" t="str">
        <f>IF(FI35="NA","NA",IF(EL35="Sin dato",IF(DZ35="Sin dato",IF(DN35="Sin dato",IF(DB35="Sin dato",IF(CP35="Sin dato",IF(CD35="Sin dato",IF(BR35="Sin dato",IF(BF35="Sin dato",IF(AT35="Sin dato",IF(AH35="Sin dato",IF(V35="Sin dato",IF(N35="Sin dato","Sin dato","Enero"),"Febrero"),"Marzo"),"Abril"),"Mayo"),"Junio"),"Julio"),"Agosto"),"Septiembre"),"Octubre"),"Noviembre"),"Diciembre"))</f>
        <v>Agosto</v>
      </c>
      <c r="FL35" s="18">
        <f>IF(FI35="NA","NA",IF(FI35="ND",0,IF(OR(FI35="Sin dato",ISBLANK(FJ35)),"Sin dato",IF(FJ35=0,((FM35-FI35)/FM35)*(POWER(-1, $H35)),IF(FJ35&lt;0,1+(((FI35-FJ35)*(POWER(-1, $H35)))/FJ35),1-(((FI35-FJ35)*(POWER(-1, $H35)))/FJ35))))))</f>
        <v>0.95099</v>
      </c>
      <c r="FM35" s="20">
        <f>$EO35</f>
        <v>0.05</v>
      </c>
      <c r="FN35" s="18">
        <f>IF(FL35="NA","NA",IF(FL35="Sin dato","Sin dato",1-FL35))</f>
        <v>4.9009999999999998E-2</v>
      </c>
      <c r="FO35" s="19">
        <f>IF(ISBLANK(FJ35),"Sin meta",IF(FI35="NA","NA",IF(FN35&lt;=0,$J35,IF(AND(FN35&lt;=FM35,FN35&gt;0),($J35*(1-(FN35/FM35))),0))))</f>
        <v>3.960000000000008E-2</v>
      </c>
      <c r="FP35" s="18"/>
    </row>
    <row r="36" spans="1:172" ht="45" customHeight="1" x14ac:dyDescent="0.25">
      <c r="A36" s="42"/>
      <c r="B36" s="41"/>
      <c r="C36" s="48"/>
      <c r="D36" s="46" t="s">
        <v>63</v>
      </c>
      <c r="E36" s="31" t="s">
        <v>62</v>
      </c>
      <c r="F36" s="46" t="s">
        <v>34</v>
      </c>
      <c r="G36" s="46" t="s">
        <v>49</v>
      </c>
      <c r="H36" s="32">
        <v>1</v>
      </c>
      <c r="I36" s="32">
        <v>30</v>
      </c>
      <c r="J36" s="31">
        <v>2</v>
      </c>
      <c r="K36" s="18">
        <v>0.95</v>
      </c>
      <c r="L36" s="28">
        <f>IF(N36&lt;&gt;"NA",IF(N36&lt;&gt;"Sin dato",1,0),0)</f>
        <v>1</v>
      </c>
      <c r="M36" s="28" t="b">
        <f>IF($J36&gt;0,N36&lt;&gt;"NA")</f>
        <v>1</v>
      </c>
      <c r="N36" s="27">
        <v>0.11428571428571428</v>
      </c>
      <c r="O36" s="18">
        <f>$K36</f>
        <v>0.95</v>
      </c>
      <c r="P36" s="18">
        <f>IF(N36="NA","NA",IF(N36="ND",0,IF(OR(N36="Sin dato",ISBLANK(O36)),"Sin dato",IF(O36=0,((Q36-N36)/Q36)*(POWER(-1, H36)),IF(O36&lt;0,1+(((N36-O36)*(POWER(-1, H36)))/O36),1-(((N36-O36)*(POWER(-1, H36)))/O36))))))</f>
        <v>0.12030075187969924</v>
      </c>
      <c r="Q36" s="20">
        <v>0</v>
      </c>
      <c r="R36" s="18">
        <f>IF(P36="NA","NA",IF(P36="Sin dato","Sin dato",1-P36))</f>
        <v>0.87969924812030076</v>
      </c>
      <c r="S36" s="19">
        <f>IF(ISBLANK(O36),"Sin meta",IF(N36="NA","NA",IF(R36&lt;=0,J36,IF(AND(R36&lt;=Q36,R36&gt;0),(J36*(1-(R36/Q36))),0))))</f>
        <v>0</v>
      </c>
      <c r="T36" s="20" t="str">
        <f>IF(N36="NA","No",IF(N36="Sin dato","No",IF(S36=$J36,"V",IF(S36=0,"R","A"))))</f>
        <v>R</v>
      </c>
      <c r="U36" s="28" t="b">
        <f>IF($J36&gt;0,V36&lt;&gt;"NA")</f>
        <v>1</v>
      </c>
      <c r="V36" s="27">
        <v>0.12598425196850394</v>
      </c>
      <c r="W36" s="18">
        <f>$K36</f>
        <v>0.95</v>
      </c>
      <c r="X36" s="18">
        <f>IF(V36="NA","NA",IF(V36="ND",0,IF(OR(V36="Sin dato",ISBLANK(W36)),"Sin dato",IF(W36=0,((Y36-V36)/Y36)*(POWER(-1,$H36)),IF(W36&lt;0,1+(((V36-W36)*(POWER(-1,$H36)))/W36),1-(((V36-W36)*(POWER(-1,$H36)))/W36))))))</f>
        <v>0.13261500207210941</v>
      </c>
      <c r="Y36" s="20">
        <v>0</v>
      </c>
      <c r="Z36" s="18">
        <f>IF(X36="NA","NA",IF(X36="Sin dato","Sin dato",1-X36))</f>
        <v>0.86738499792789059</v>
      </c>
      <c r="AA36" s="19">
        <f>IF(ISBLANK(W36),"Sin meta",IF(V36="NA","NA",IF(Z36&lt;=0,$J36,IF(AND(Z36&lt;=Y36,Z36&gt;0),($J36*(1-(Z36/Y36))),0))))</f>
        <v>0</v>
      </c>
      <c r="AB36" s="19" t="str">
        <f>IF(N36="NA","No",IF(N36="Sin dato","No",IF(S36=$J36,"V",IF(S36=0,"R","A"))))</f>
        <v>R</v>
      </c>
      <c r="AC36" s="20" t="str">
        <f>IF(V36="NA","No",IF(V36="Sin dato","No",IF(AA36=$J36,"V",IF(AA36=0,"R","A"))))</f>
        <v>R</v>
      </c>
      <c r="AD36" s="18" t="str">
        <f>IF(AB36="No","No disponible",IF(AC36="No","No disponible",CONCATENATE(AB36,"-",AC36)))</f>
        <v>R-R</v>
      </c>
      <c r="AE36" s="18" t="str">
        <f>IF(AD36="No disponible","No disponible",IF(AC36=AB36,"No varía",AD36))</f>
        <v>No varía</v>
      </c>
      <c r="AF36" s="18" t="str">
        <f>IF(AE36="No disponible","No disponible",IF(AE36="No varía","No varía",IF(AC36="V","Mejora",IF(AC36="R","Empeora",IF(AB36="R","Mejora","Empeora")))))</f>
        <v>No varía</v>
      </c>
      <c r="AG36" s="28" t="b">
        <f>IF($J36&gt;0,AH36&lt;&gt;"NA")</f>
        <v>1</v>
      </c>
      <c r="AH36" s="27">
        <v>0.1282608695652174</v>
      </c>
      <c r="AI36" s="18">
        <f>$K36</f>
        <v>0.95</v>
      </c>
      <c r="AJ36" s="18">
        <f>IF(AH36="NA","NA",IF(AH36="ND",0,IF(OR(AH36="Sin dato",ISBLANK(AI36)),"Sin dato",IF(AI36=0,((AK36-AH36)/AK36)*(POWER(-1,$H36)),IF(AI36&lt;0,1+(((AH36-AI36)*(POWER(-1,$H36)))/AI36),1-(((AH36-AI36)*(POWER(-1,$H36)))/AI36))))))</f>
        <v>0.13501144164759726</v>
      </c>
      <c r="AK36" s="20">
        <v>0</v>
      </c>
      <c r="AL36" s="18">
        <f>IF(AJ36="NA","NA",IF(AJ36="Sin dato","Sin dato",1-AJ36))</f>
        <v>0.86498855835240274</v>
      </c>
      <c r="AM36" s="19">
        <f>IF(ISBLANK(AI36),"Sin meta",IF(AH36="NA","NA",IF(AL36&lt;=0,$J36,IF(AND(AL36&lt;=AK36,AL36&gt;0),($J36*(1-(AL36/AK36))),0))))</f>
        <v>0</v>
      </c>
      <c r="AN36" s="19" t="str">
        <f>IF(V36="NA","No",IF(V36="Sin dato","No",IF(AA36=$J36,"V",IF(AA36=0,"R","A"))))</f>
        <v>R</v>
      </c>
      <c r="AO36" s="20" t="str">
        <f>IF(AH36="NA","No",IF(AH36="Sin dato","No",IF(AM36=$J36,"V",IF(AM36=0,"R","A"))))</f>
        <v>R</v>
      </c>
      <c r="AP36" s="18" t="str">
        <f>IF(AN36="No","No disponible",IF(AO36="No","No disponible",CONCATENATE(AN36,"-",AO36)))</f>
        <v>R-R</v>
      </c>
      <c r="AQ36" s="18" t="str">
        <f>IF(AP36="No disponible","No disponible",IF(AO36=AN36,"No varía",AP36))</f>
        <v>No varía</v>
      </c>
      <c r="AR36" s="18" t="str">
        <f>IF(AQ36="No disponible","No disponible",IF(AQ36="No varía","No varía",IF(AO36="V","Mejora",IF(AO36="R","Empeora",IF(AN36="R","Mejora","Empeora")))))</f>
        <v>No varía</v>
      </c>
      <c r="AS36" s="28" t="b">
        <f>IF($J36&gt;0,AT36&lt;&gt;"NA")</f>
        <v>1</v>
      </c>
      <c r="AT36" s="27">
        <v>0.1447661469933185</v>
      </c>
      <c r="AU36" s="18">
        <f>$K36</f>
        <v>0.95</v>
      </c>
      <c r="AV36" s="18">
        <f>IF(AT36="NA","NA",IF(AT36="ND",0,IF(OR(AT36="Sin dato",ISBLANK(AU36)),"Sin dato",IF(AU36=0,((AW36-AT36)/AW36)*(POWER(-1,$H36)),IF(AU36&lt;0,1+(((AT36-AU36)*(POWER(-1,$H36)))/AU36),1-(((AT36-AU36)*(POWER(-1,$H36)))/AU36))))))</f>
        <v>0.15238541788770366</v>
      </c>
      <c r="AW36" s="20">
        <v>0</v>
      </c>
      <c r="AX36" s="18">
        <f>IF(AV36="NA","NA",IF(AV36="Sin dato","Sin dato",1-AV36))</f>
        <v>0.84761458211229634</v>
      </c>
      <c r="AY36" s="19">
        <f>IF(ISBLANK(AU36),"Sin meta",IF(AT36="NA","NA",IF(AX36&lt;=0,$J36,IF(AND(AX36&lt;=AW36,AX36&gt;0),($J36*(1-(AX36/AW36))),0))))</f>
        <v>0</v>
      </c>
      <c r="AZ36" s="19" t="str">
        <f>IF(AH36="NA","No",IF(AH36="Sin dato","No",IF(AM36=$J36,"V",IF(AM36=0,"R","A"))))</f>
        <v>R</v>
      </c>
      <c r="BA36" s="20" t="str">
        <f>IF(AT36="NA","No",IF(AT36="Sin dato","No",IF(AY36=$J36,"V",IF(AY36=0,"R","A"))))</f>
        <v>R</v>
      </c>
      <c r="BB36" s="18" t="str">
        <f>IF(AZ36="No","No disponible",IF(BA36="No","No disponible",CONCATENATE(AZ36,"-",BA36)))</f>
        <v>R-R</v>
      </c>
      <c r="BC36" s="18" t="str">
        <f>IF(BB36="No disponible","No disponible",IF(BA36=AZ36,"No varía",BB36))</f>
        <v>No varía</v>
      </c>
      <c r="BD36" s="18" t="str">
        <f>IF(BC36="No disponible","No disponible",IF(BC36="No varía","No varía",IF(BA36="V","Mejora",IF(BA36="R","Empeora",IF(AZ36="R","Mejora","Empeora")))))</f>
        <v>No varía</v>
      </c>
      <c r="BE36" s="28" t="b">
        <f>IF($J36&gt;0,BF36&lt;&gt;"NA")</f>
        <v>1</v>
      </c>
      <c r="BF36" s="27">
        <v>0.167816091954023</v>
      </c>
      <c r="BG36" s="18">
        <f>$K36</f>
        <v>0.95</v>
      </c>
      <c r="BH36" s="18">
        <f>IF(BF36="NA","NA",IF(BF36="ND",0,IF(OR(BF36="Sin dato",ISBLANK(BG36)),"Sin dato",IF(BG36=0,((BI36-BF36)/BI36)*(POWER(-1,$H36)),IF(BG36&lt;0,1+(((BF36-BG36)*(POWER(-1,$H36)))/BG36),1-(((BF36-BG36)*(POWER(-1,$H36)))/BG36))))))</f>
        <v>0.17664851784634006</v>
      </c>
      <c r="BI36" s="20">
        <v>0</v>
      </c>
      <c r="BJ36" s="18">
        <f>IF(BH36="NA","NA",IF(BH36="Sin dato","Sin dato",1-BH36))</f>
        <v>0.82335148215365994</v>
      </c>
      <c r="BK36" s="19">
        <f>IF(ISBLANK(BG36),"Sin meta",IF(BF36="NA","NA",IF(BJ36&lt;=0,$J36,IF(AND(BJ36&lt;=BI36,BJ36&gt;0),($J36*(1-(BJ36/BI36))),0))))</f>
        <v>0</v>
      </c>
      <c r="BL36" s="19" t="str">
        <f>IF(AT36="NA","No",IF(AT36="Sin dato","No",IF(AY36=$J36,"V",IF(AY36=0,"R","A"))))</f>
        <v>R</v>
      </c>
      <c r="BM36" s="20" t="str">
        <f>IF(BF36="NA","No",IF(BF36="Sin dato","No",IF(BK36=$J36,"V",IF(BK36=0,"R","A"))))</f>
        <v>R</v>
      </c>
      <c r="BN36" s="18" t="str">
        <f>IF(BL36="No","No disponible",IF(BM36="No","No disponible",CONCATENATE(BL36,"-",BM36)))</f>
        <v>R-R</v>
      </c>
      <c r="BO36" s="18" t="str">
        <f>IF(BN36="No disponible","No disponible",IF(BM36=BL36,"No varía",BN36))</f>
        <v>No varía</v>
      </c>
      <c r="BP36" s="18" t="str">
        <f>IF(BO36="No disponible","No disponible",IF(BO36="No varía","No varía",IF(BM36="V","Mejora",IF(BM36="R","Empeora",IF(BL36="R","Mejora","Empeora")))))</f>
        <v>No varía</v>
      </c>
      <c r="BQ36" s="28" t="b">
        <f>IF($J36&gt;0,BR36&lt;&gt;"NA")</f>
        <v>1</v>
      </c>
      <c r="BR36" s="27">
        <v>0.19034852546916889</v>
      </c>
      <c r="BS36" s="18">
        <f>$K36</f>
        <v>0.95</v>
      </c>
      <c r="BT36" s="18">
        <f>IF(BR36="NA","NA",IF(BR36="ND",0,IF(OR(BR36="Sin dato",ISBLANK(BS36)),"Sin dato",IF(BS36=0,((BU36-BR36)/BU36)*(POWER(-1,$H36)),IF(BS36&lt;0,1+(((BR36-BS36)*(POWER(-1,$H36)))/BS36),1-(((BR36-BS36)*(POWER(-1,$H36)))/BS36))))))</f>
        <v>0.20036686891491462</v>
      </c>
      <c r="BU36" s="20">
        <v>0</v>
      </c>
      <c r="BV36" s="18">
        <f>IF(BT36="NA","NA",IF(BT36="Sin dato","Sin dato",1-BT36))</f>
        <v>0.79963313108508538</v>
      </c>
      <c r="BW36" s="19">
        <f>IF(ISBLANK(BS36),"Sin meta",IF(BR36="NA","NA",IF(BV36&lt;=0,$J36,IF(AND(BV36&lt;=BU36,BV36&gt;0),($J36*(1-(BV36/BU36))),0))))</f>
        <v>0</v>
      </c>
      <c r="BX36" s="19" t="str">
        <f>IF(BF36="NA","No",IF(BF36="Sin dato","No",IF(BK36=$J36,"V",IF(BK36=0,"R","A"))))</f>
        <v>R</v>
      </c>
      <c r="BY36" s="20" t="str">
        <f>IF(BR36="NA","No",IF(BR36="Sin dato","No",IF(BW36=$J36,"V",IF(BW36=0,"R","A"))))</f>
        <v>R</v>
      </c>
      <c r="BZ36" s="18" t="str">
        <f>IF(BX36="No","No disponible",IF(BY36="No","No disponible",CONCATENATE(BX36,"-",BY36)))</f>
        <v>R-R</v>
      </c>
      <c r="CA36" s="18" t="str">
        <f>IF(BZ36="No disponible","No disponible",IF(BY36=BX36,"No varía",BZ36))</f>
        <v>No varía</v>
      </c>
      <c r="CB36" s="18" t="str">
        <f>IF(CA36="No disponible","No disponible",IF(CA36="No varía","No varía",IF(BY36="V","Mejora",IF(BY36="R","Empeora",IF(BX36="R","Mejora","Empeora")))))</f>
        <v>No varía</v>
      </c>
      <c r="CC36" s="28" t="b">
        <f>IF($J36&gt;0,CD36&lt;&gt;"NA")</f>
        <v>1</v>
      </c>
      <c r="CD36" s="27">
        <v>0.23366834170854273</v>
      </c>
      <c r="CE36" s="18">
        <f>$K36</f>
        <v>0.95</v>
      </c>
      <c r="CF36" s="18">
        <f>IF(CD36="NA","NA",IF(CD36="ND",0,IF(OR(CD36="Sin dato",ISBLANK(CE36)),"Sin dato",IF(CE36=0,((CG36-CD36)/CG36)*(POWER(-1,$H36)),IF(CE36&lt;0,1+(((CD36-CE36)*(POWER(-1,$H36)))/CE36),1-(((CD36-CE36)*(POWER(-1,$H36)))/CE36))))))</f>
        <v>0.24596667548267659</v>
      </c>
      <c r="CG36" s="20">
        <v>0</v>
      </c>
      <c r="CH36" s="18">
        <f>IF(CF36="NA","NA",IF(CF36="Sin dato","Sin dato",1-CF36))</f>
        <v>0.75403332451732341</v>
      </c>
      <c r="CI36" s="19">
        <f>IF(ISBLANK(CE36),"Sin meta",IF(CD36="NA","NA",IF(CH36&lt;=0,$J36,IF(AND(CH36&lt;=CG36,CH36&gt;0),($J36*(1-(CH36/CG36))),0))))</f>
        <v>0</v>
      </c>
      <c r="CJ36" s="19" t="str">
        <f>IF(BR36="NA","No",IF(BR36="Sin dato","No",IF(BW36=$J36,"V",IF(BW36=0,"R","A"))))</f>
        <v>R</v>
      </c>
      <c r="CK36" s="20" t="str">
        <f>IF(CD36="NA","No",IF(CD36="Sin dato","No",IF(CI36=$J36,"V",IF(CI36=0,"R","A"))))</f>
        <v>R</v>
      </c>
      <c r="CL36" s="18" t="str">
        <f>IF(CJ36="No","No disponible",IF(CK36="No","No disponible",CONCATENATE(CJ36,"-",CK36)))</f>
        <v>R-R</v>
      </c>
      <c r="CM36" s="18" t="str">
        <f>IF(CL36="No disponible","No disponible",IF(CK36=CJ36,"No varía",CL36))</f>
        <v>No varía</v>
      </c>
      <c r="CN36" s="18" t="str">
        <f>IF(CM36="No disponible","No disponible",IF(CM36="No varía","No varía",IF(CK36="V","Mejora",IF(CK36="R","Empeora",IF(CJ36="R","Mejora","Empeora")))))</f>
        <v>No varía</v>
      </c>
      <c r="CO36" s="28" t="b">
        <f>IF($J36&gt;0,CP36&lt;&gt;"NA")</f>
        <v>1</v>
      </c>
      <c r="CP36" s="27">
        <v>0.34054054054054056</v>
      </c>
      <c r="CQ36" s="18">
        <f>$K36</f>
        <v>0.95</v>
      </c>
      <c r="CR36" s="18">
        <f>IF(CP36="NA","NA",IF(CP36="ND",0,IF(OR(CP36="Sin dato",ISBLANK(CQ36)),"Sin dato",IF(CQ36=0,((CS36-CP36)/CS36)*(POWER(-1,$H36)),IF(CQ36&lt;0,1+(((CP36-CQ36)*(POWER(-1,$H36)))/CQ36),1-(((CP36-CQ36)*(POWER(-1,$H36)))/CQ36))))))</f>
        <v>0.35846372688477957</v>
      </c>
      <c r="CS36" s="20">
        <v>0</v>
      </c>
      <c r="CT36" s="18">
        <f>IF(CR36="NA","NA",IF(CR36="Sin dato","Sin dato",1-CR36))</f>
        <v>0.64153627311522043</v>
      </c>
      <c r="CU36" s="19">
        <f>IF(ISBLANK(CQ36),"Sin meta",IF(CP36="NA","NA",IF(CT36&lt;=0,$J36,IF(AND(CT36&lt;=CS36,CT36&gt;0),($J36*(1-(CT36/CS36))),0))))</f>
        <v>0</v>
      </c>
      <c r="CV36" s="19" t="str">
        <f>IF(CD36="NA","No",IF(CD36="Sin dato","No",IF(CI36=$J36,"V",IF(CI36=0,"R","A"))))</f>
        <v>R</v>
      </c>
      <c r="CW36" s="20" t="str">
        <f>IF(CP36="NA","No",IF(CP36="Sin dato","No",IF(CU36=$J36,"V",IF(CU36=0,"R","A"))))</f>
        <v>R</v>
      </c>
      <c r="CX36" s="18" t="str">
        <f>IF(CV36="No","No disponible",IF(CW36="No","No disponible",CONCATENATE(CV36,"-",CW36)))</f>
        <v>R-R</v>
      </c>
      <c r="CY36" s="18" t="str">
        <f>IF(CX36="No disponible","No disponible",IF(CW36=CV36,"No varía",CX36))</f>
        <v>No varía</v>
      </c>
      <c r="CZ36" s="18" t="str">
        <f>IF(CY36="No disponible","No disponible",IF(CY36="No varía","No varía",IF(CW36="V","Mejora",IF(CW36="R","Empeora",IF(CV36="R","Mejora","Empeora")))))</f>
        <v>No varía</v>
      </c>
      <c r="DA36" s="28" t="b">
        <f>IF($J36&gt;0,DB36&lt;&gt;"NA")</f>
        <v>1</v>
      </c>
      <c r="DB36" s="27" t="s">
        <v>28</v>
      </c>
      <c r="DC36" s="18">
        <f>$K36</f>
        <v>0.95</v>
      </c>
      <c r="DD36" s="18" t="str">
        <f>IF(DB36="NA","NA",IF(DB36="ND",0,IF(OR(DB36="Sin dato",ISBLANK(DC36)),"Sin dato",IF(DC36=0,((DE36-DB36)/DE36)*(POWER(-1,$H36)),IF(DC36&lt;0,1+(((DB36-DC36)*(POWER(-1,$H36)))/DC36),1-(((DB36-DC36)*(POWER(-1,$H36)))/DC36))))))</f>
        <v>Sin dato</v>
      </c>
      <c r="DE36" s="20">
        <v>0</v>
      </c>
      <c r="DF36" s="18" t="str">
        <f>IF(DD36="NA","NA",IF(DD36="Sin dato","Sin dato",1-DD36))</f>
        <v>Sin dato</v>
      </c>
      <c r="DG36" s="19">
        <f>IF(ISBLANK(DC36),"Sin meta",IF(DB36="NA","NA",IF(DF36&lt;=0,$J36,IF(AND(DF36&lt;=DE36,DF36&gt;0),($J36*(1-(DF36/DE36))),0))))</f>
        <v>0</v>
      </c>
      <c r="DH36" s="19" t="str">
        <f>IF(CP36="NA","No",IF(CP36="Sin dato","No",IF(CU36=$J36,"V",IF(CU36=0,"R","A"))))</f>
        <v>R</v>
      </c>
      <c r="DI36" s="20" t="str">
        <f>IF(DB36="NA","No",IF(DB36="Sin dato","No",IF(DG36=$J36,"V",IF(DG36=0,"R","A"))))</f>
        <v>No</v>
      </c>
      <c r="DJ36" s="18" t="str">
        <f>IF(DH36="No","No disponible",IF(DI36="No","No disponible",CONCATENATE(DH36,"-",DI36)))</f>
        <v>No disponible</v>
      </c>
      <c r="DK36" s="18" t="str">
        <f>IF(DJ36="No disponible","No disponible",IF(DI36=DH36,"No varía",DJ36))</f>
        <v>No disponible</v>
      </c>
      <c r="DL36" s="18" t="str">
        <f>IF(DK36="No disponible","No disponible",IF(DK36="No varía","No varía",IF(DI36="V","Mejora",IF(DI36="R","Empeora",IF(DH36="R","Mejora","Empeora")))))</f>
        <v>No disponible</v>
      </c>
      <c r="DM36" s="28" t="b">
        <f>IF($J36&gt;0,DN36&lt;&gt;"NA")</f>
        <v>1</v>
      </c>
      <c r="DN36" s="27" t="s">
        <v>28</v>
      </c>
      <c r="DO36" s="18">
        <f>$K36</f>
        <v>0.95</v>
      </c>
      <c r="DP36" s="18" t="str">
        <f>IF(DN36="NA","NA",IF(DN36="ND",0,IF(OR(DN36="Sin dato",ISBLANK(DO36)),"Sin dato",IF(DO36=0,((DQ36-DN36)/DQ36)*(POWER(-1,$H36)),IF(DO36&lt;0,1+(((DN36-DO36)*(POWER(-1,$H36)))/DO36),1-(((DN36-DO36)*(POWER(-1,$H36)))/DO36))))))</f>
        <v>Sin dato</v>
      </c>
      <c r="DQ36" s="20">
        <v>0</v>
      </c>
      <c r="DR36" s="18" t="str">
        <f>IF(DP36="NA","NA",IF(DP36="Sin dato","Sin dato",1-DP36))</f>
        <v>Sin dato</v>
      </c>
      <c r="DS36" s="19">
        <f>IF(ISBLANK(DO36),"Sin meta",IF(DN36="NA","NA",IF(DR36&lt;=0,$J36,IF(AND(DR36&lt;=DQ36,DR36&gt;0),($J36*(1-(DR36/DQ36))),0))))</f>
        <v>0</v>
      </c>
      <c r="DT36" s="19" t="str">
        <f>IF(DB36="NA","No",IF(DB36="Sin dato","No",IF(DG36=$J36,"V",IF(DG36=0,"R","A"))))</f>
        <v>No</v>
      </c>
      <c r="DU36" s="20" t="str">
        <f>IF(DN36="NA","No",IF(DN36="Sin dato","No",IF(DS36=$J36,"V",IF(DS36=0,"R","A"))))</f>
        <v>No</v>
      </c>
      <c r="DV36" s="18" t="str">
        <f>IF(DT36="No","No disponible",IF(DU36="No","No disponible",CONCATENATE(DT36,"-",DU36)))</f>
        <v>No disponible</v>
      </c>
      <c r="DW36" s="18" t="str">
        <f>IF(DV36="No disponible","No disponible",IF(DU36=DT36,"No varía",DV36))</f>
        <v>No disponible</v>
      </c>
      <c r="DX36" s="18" t="str">
        <f>IF(DW36="No disponible","No disponible",IF(DW36="No varía","No varía",IF(DU36="V","Mejora",IF(DU36="R","Empeora",IF(DT36="R","Mejora","Empeora")))))</f>
        <v>No disponible</v>
      </c>
      <c r="DY36" s="28" t="b">
        <f>IF($J36&gt;0,DZ36&lt;&gt;"NA")</f>
        <v>1</v>
      </c>
      <c r="DZ36" s="27" t="s">
        <v>28</v>
      </c>
      <c r="EA36" s="18">
        <f>$K36</f>
        <v>0.95</v>
      </c>
      <c r="EB36" s="18" t="str">
        <f>IF(DZ36="NA","NA",IF(DZ36="ND",0,IF(OR(DZ36="Sin dato",ISBLANK(EA36)),"Sin dato",IF(EA36=0,((EC36-DZ36)/EC36)*(POWER(-1,$H36)),IF(EA36&lt;0,1+(((DZ36-EA36)*(POWER(-1,$H36)))/EA36),1-(((DZ36-EA36)*(POWER(-1,$H36)))/EA36))))))</f>
        <v>Sin dato</v>
      </c>
      <c r="EC36" s="20">
        <v>0</v>
      </c>
      <c r="ED36" s="18" t="str">
        <f>IF(EB36="NA","NA",IF(EB36="Sin dato","Sin dato",1-EB36))</f>
        <v>Sin dato</v>
      </c>
      <c r="EE36" s="19">
        <f>IF(ISBLANK(EA36),"Sin meta",IF(DZ36="NA","NA",IF(ED36&lt;=0,$J36,IF(AND(ED36&lt;=EC36,ED36&gt;0),($J36*(1-(ED36/EC36))),0))))</f>
        <v>0</v>
      </c>
      <c r="EF36" s="19" t="str">
        <f>IF(DN36="NA","No",IF(DN36="Sin dato","No",IF(DS36=$J36,"V",IF(DS36=0,"R","A"))))</f>
        <v>No</v>
      </c>
      <c r="EG36" s="20" t="str">
        <f>IF(DZ36="NA","No",IF(DZ36="Sin dato","No",IF(EE36=$J36,"V",IF(EE36=0,"R","A"))))</f>
        <v>No</v>
      </c>
      <c r="EH36" s="18" t="str">
        <f>IF(EF36="No","No disponible",IF(EG36="No","No disponible",CONCATENATE(EF36,"-",EG36)))</f>
        <v>No disponible</v>
      </c>
      <c r="EI36" s="18" t="str">
        <f>IF(EH36="No disponible","No disponible",IF(EG36=EF36,"No varía",EH36))</f>
        <v>No disponible</v>
      </c>
      <c r="EJ36" s="18" t="str">
        <f>IF(EI36="No disponible","No disponible",IF(EI36="No varía","No varía",IF(EG36="V","Mejora",IF(EG36="R","Empeora",IF(EF36="R","Mejora","Empeora")))))</f>
        <v>No disponible</v>
      </c>
      <c r="EK36" s="28" t="b">
        <f>IF($J36&gt;0,EL36&lt;&gt;"NA")</f>
        <v>1</v>
      </c>
      <c r="EL36" s="27" t="s">
        <v>28</v>
      </c>
      <c r="EM36" s="18">
        <f>$K36</f>
        <v>0.95</v>
      </c>
      <c r="EN36" s="18" t="str">
        <f>IF(EL36="NA","NA",IF(EL36="ND",0,IF(OR(EL36="Sin dato",ISBLANK(EM36)),"Sin dato",IF(EM36=0,((EO36-EL36)/EO36)*(POWER(-1,$H36)),IF(EM36&lt;0,1+(((EL36-EM36)*(POWER(-1,$H36)))/EM36),1-(((EL36-EM36)*(POWER(-1,$H36)))/EM36))))))</f>
        <v>Sin dato</v>
      </c>
      <c r="EO36" s="20">
        <v>0</v>
      </c>
      <c r="EP36" s="18" t="str">
        <f>IF(EN36="NA","NA",IF(EN36="Sin dato","Sin dato",1-EN36))</f>
        <v>Sin dato</v>
      </c>
      <c r="EQ36" s="19">
        <f>IF(ISBLANK(EM36),"Sin meta",IF(EL36="NA","NA",IF(EP36&lt;=0,$J36,IF(AND(EP36&lt;=EO36,EP36&gt;0),($J36*(1-(EP36/EO36))),0))))</f>
        <v>0</v>
      </c>
      <c r="ER36" s="19" t="str">
        <f>IF(DZ36="NA","No",IF(DZ36="Sin dato","No",IF(EE36=$J36,"V",IF(EE36=0,"R","A"))))</f>
        <v>No</v>
      </c>
      <c r="ES36" s="20" t="str">
        <f>IF(EL36="NA","No",IF(EL36="Sin dato","No",IF(EQ36=$J36,"V",IF(EQ36=0,"R","A"))))</f>
        <v>No</v>
      </c>
      <c r="ET36" s="18" t="str">
        <f>IF(ER36="No","No disponible",IF(ES36="No","No disponible",CONCATENATE(ER36,"-",ES36)))</f>
        <v>No disponible</v>
      </c>
      <c r="EU36" s="18" t="str">
        <f>IF(ET36="No disponible","No disponible",IF(ES36=ER36,"No varía",ET36))</f>
        <v>No disponible</v>
      </c>
      <c r="EV36" s="18" t="str">
        <f>IF(EU36="No disponible","No disponible",IF(EU36="No varía","No varía",IF(ES36="V","Mejora",IF(ES36="R","Empeora",IF(ER36="R","Mejora","Empeora")))))</f>
        <v>No disponible</v>
      </c>
      <c r="EW36" s="50"/>
      <c r="EX36" s="25" t="b">
        <f>IF(EL36="NA","NA",IF(EL36="ND","GC0",IF(EL36="Sin dato",IF(DZ36="NA","NA",IF(DZ36="ND","GC0",IF(DZ36="Sin dato",IF(DN36="NA","NA",IF(DN36="ND","GC0",IF(DN36="Sin dato",IF(DB36="NA","NA",IF(DB36="ND","GC0",IF(DB36="Sin dato",IF(CP36="NA","NA",IF(CP36="ND","GC0",IF(CP36="Sin dato",IF(CD36="NA","NA",IF(CD36="ND","GC0",IF(CD36="Sin dato",IF(BR36="NA","NA",IF(BR36="ND","GC0",IF(BR36="Sin dato",IF(BF36="NA","NA",IF(BF36="ND","GC0",IF(BF36="Sin dato",IF(AT36="NA","NA",IF(AT36="ND","GC0",IF(AT36="Sin dato",IF(AH36="NA","NA",IF(AH36="ND","GC0",IF(AH36="Sin dato",IF(V36="NA","No evaluable",IF(V36="Sin dato", IF(N36="Sin dato", IF(($B$58-$B$71)&gt;($I36),"GC0",  "No evaluable"))))))))))))))))))))))))))))))))))</f>
        <v>0</v>
      </c>
      <c r="EZ36" s="2">
        <f>IF(EX36="GC0",0,IF(EX36=FALSE,IF(EL36="Sin dato",IF(DZ36="Sin dato",IF(DN36="Sin dato",IF(DB36="Sin dato",IF(CP36="Sin dato",IF(CD36="Sin dato",IF(BR36="Sin dato",IF(BF36="Sin dato",IF(AT36="Sin dato",IF(AH36="Sin dato",IF(V36="Sin dato",IF(N36="Sin dato",0,S36),AA36),AM36),AY36),BK36),BW36),CI36),CU36),DG36),DS36),EE36),EQ36)))</f>
        <v>0</v>
      </c>
      <c r="FE36" s="24">
        <f>IF(EZ36=FALSE,0,IF(EZ36="GC0",0,EZ36))</f>
        <v>0</v>
      </c>
      <c r="FH36" s="23" t="b">
        <f>IF($J36&gt;0,FI36&lt;&gt;"NA")</f>
        <v>1</v>
      </c>
      <c r="FI36" s="38">
        <f>IF(EL36="Sin dato",IF(DZ36="Sin dato",IF(DN36="Sin dato",IF(DB36="Sin dato",IF(CP36="Sin dato",IF(CD36="Sin dato",IF(BR36="Sin dato",IF(BF36="Sin dato",IF(AT36="Sin dato",IF(AH36="Sin dato",IF(V36="Sin dato",IF(N36="Sin dato","Sin dato",N36),V36),AH36),AT36),BF36),BR36),CD36),CP36),DB36),DN36),DZ36),EL36)</f>
        <v>0.34054054054054056</v>
      </c>
      <c r="FJ36" s="18">
        <f>IF(FI36="NA",$K36,IF(FI36="Sin dato",$K36,IF(FK36="Diciembre",$EM36,IF(FK36="Noviembre",$EA36,IF(FK36="Octubre",$DO36,IF(FK36="Septiembre",$DC36,IF(FK36="Agosto",$CQ36,IF(FK36="Julio",$CE36,IF(FK36="Junio",$BS36,IF(FK36="Mayo",$BG36,IF(FK36="Abril",$AU36,IF(FK36="Marzo",$AI36,IF(FK36="Febrero",$W36,IF(FK36="Enero",$O36,$K36))))))))))))))</f>
        <v>0.95</v>
      </c>
      <c r="FK36" s="18" t="str">
        <f>IF(FI36="NA","NA",IF(EL36="Sin dato",IF(DZ36="Sin dato",IF(DN36="Sin dato",IF(DB36="Sin dato",IF(CP36="Sin dato",IF(CD36="Sin dato",IF(BR36="Sin dato",IF(BF36="Sin dato",IF(AT36="Sin dato",IF(AH36="Sin dato",IF(V36="Sin dato",IF(N36="Sin dato","Sin dato","Enero"),"Febrero"),"Marzo"),"Abril"),"Mayo"),"Junio"),"Julio"),"Agosto"),"Septiembre"),"Octubre"),"Noviembre"),"Diciembre"))</f>
        <v>Agosto</v>
      </c>
      <c r="FL36" s="18">
        <f>IF(FI36="NA","NA",IF(FI36="ND",0,IF(OR(FI36="Sin dato",ISBLANK(FJ36)),"Sin dato",IF(FJ36=0,((FM36-FI36)/FM36)*(POWER(-1, $H36)),IF(FJ36&lt;0,1+(((FI36-FJ36)*(POWER(-1, $H36)))/FJ36),1-(((FI36-FJ36)*(POWER(-1, $H36)))/FJ36))))))</f>
        <v>0.35846372688477957</v>
      </c>
      <c r="FM36" s="20">
        <f>$EO36</f>
        <v>0</v>
      </c>
      <c r="FN36" s="18">
        <f>IF(FL36="NA","NA",IF(FL36="Sin dato","Sin dato",1-FL36))</f>
        <v>0.64153627311522043</v>
      </c>
      <c r="FO36" s="19">
        <f>IF(ISBLANK(FJ36),"Sin meta",IF(FI36="NA","NA",IF(FN36&lt;=0,$J36,IF(AND(FN36&lt;=FM36,FN36&gt;0),($J36*(1-(FN36/FM36))),0))))</f>
        <v>0</v>
      </c>
      <c r="FP36" s="18"/>
    </row>
    <row r="37" spans="1:172" ht="54" customHeight="1" x14ac:dyDescent="0.25">
      <c r="A37" s="42"/>
      <c r="B37" s="41"/>
      <c r="C37" s="48"/>
      <c r="D37" s="46" t="s">
        <v>61</v>
      </c>
      <c r="E37" s="31" t="s">
        <v>60</v>
      </c>
      <c r="F37" s="46" t="s">
        <v>34</v>
      </c>
      <c r="G37" s="46" t="s">
        <v>30</v>
      </c>
      <c r="H37" s="32">
        <v>0</v>
      </c>
      <c r="I37" s="32">
        <v>30</v>
      </c>
      <c r="J37" s="31">
        <v>3</v>
      </c>
      <c r="K37" s="18">
        <v>0.9</v>
      </c>
      <c r="L37" s="28">
        <f>IF(N37&lt;&gt;"NA",IF(N37&lt;&gt;"Sin dato",1,0),0)</f>
        <v>1</v>
      </c>
      <c r="M37" s="28" t="b">
        <f>IF($J37&gt;0,N37&lt;&gt;"NA")</f>
        <v>1</v>
      </c>
      <c r="N37" s="27">
        <v>1.2097657012034426</v>
      </c>
      <c r="O37" s="18">
        <f>$K37</f>
        <v>0.9</v>
      </c>
      <c r="P37" s="18">
        <f>IF(N37="NA","NA",IF(N37="ND",0,IF(OR(N37="Sin dato",ISBLANK(O37)),"Sin dato",IF(O37=0,((Q37-N37)/Q37)*(POWER(-1, H37)),IF(O37&lt;0,1+(((N37-O37)*(POWER(-1, H37)))/O37),1-(((N37-O37)*(POWER(-1, H37)))/O37))))))</f>
        <v>0.65581588755173037</v>
      </c>
      <c r="Q37" s="20">
        <v>0.05</v>
      </c>
      <c r="R37" s="18">
        <f>IF(P37="NA","NA",IF(P37="Sin dato","Sin dato",1-P37))</f>
        <v>0.34418411244826963</v>
      </c>
      <c r="S37" s="19">
        <f>IF(ISBLANK(O37),"Sin meta",IF(N37="NA","NA",IF(R37&lt;=0,J37,IF(AND(R37&lt;=Q37,R37&gt;0),(J37*(1-(R37/Q37))),0))))</f>
        <v>0</v>
      </c>
      <c r="T37" s="20" t="str">
        <f>IF(N37="NA","No",IF(N37="Sin dato","No",IF(S37=$J37,"V",IF(S37=0,"R","A"))))</f>
        <v>R</v>
      </c>
      <c r="U37" s="28" t="b">
        <f>IF($J37&gt;0,V37&lt;&gt;"NA")</f>
        <v>1</v>
      </c>
      <c r="V37" s="27">
        <v>1.1044903958160446</v>
      </c>
      <c r="W37" s="18">
        <f>$K37</f>
        <v>0.9</v>
      </c>
      <c r="X37" s="18">
        <f>IF(V37="NA","NA",IF(V37="ND",0,IF(OR(V37="Sin dato",ISBLANK(W37)),"Sin dato",IF(W37=0,((Y37-V37)/Y37)*(POWER(-1,$H37)),IF(W37&lt;0,1+(((V37-W37)*(POWER(-1,$H37)))/W37),1-(((V37-W37)*(POWER(-1,$H37)))/W37))))))</f>
        <v>0.77278844909328381</v>
      </c>
      <c r="Y37" s="20">
        <v>0.05</v>
      </c>
      <c r="Z37" s="18">
        <f>IF(X37="NA","NA",IF(X37="Sin dato","Sin dato",1-X37))</f>
        <v>0.22721155090671619</v>
      </c>
      <c r="AA37" s="19">
        <f>IF(ISBLANK(W37),"Sin meta",IF(V37="NA","NA",IF(Z37&lt;=0,$J37,IF(AND(Z37&lt;=Y37,Z37&gt;0),($J37*(1-(Z37/Y37))),0))))</f>
        <v>0</v>
      </c>
      <c r="AB37" s="19" t="str">
        <f>IF(N37="NA","No",IF(N37="Sin dato","No",IF(S37=$J37,"V",IF(S37=0,"R","A"))))</f>
        <v>R</v>
      </c>
      <c r="AC37" s="20" t="str">
        <f>IF(V37="NA","No",IF(V37="Sin dato","No",IF(AA37=$J37,"V",IF(AA37=0,"R","A"))))</f>
        <v>R</v>
      </c>
      <c r="AD37" s="18" t="str">
        <f>IF(AB37="No","No disponible",IF(AC37="No","No disponible",CONCATENATE(AB37,"-",AC37)))</f>
        <v>R-R</v>
      </c>
      <c r="AE37" s="18" t="str">
        <f>IF(AD37="No disponible","No disponible",IF(AC37=AB37,"No varía",AD37))</f>
        <v>No varía</v>
      </c>
      <c r="AF37" s="18" t="str">
        <f>IF(AE37="No disponible","No disponible",IF(AE37="No varía","No varía",IF(AC37="V","Mejora",IF(AC37="R","Empeora",IF(AB37="R","Mejora","Empeora")))))</f>
        <v>No varía</v>
      </c>
      <c r="AG37" s="28" t="b">
        <f>IF($J37&gt;0,AH37&lt;&gt;"NA")</f>
        <v>1</v>
      </c>
      <c r="AH37" s="27">
        <v>1.0483033697254225</v>
      </c>
      <c r="AI37" s="18">
        <f>$K37</f>
        <v>0.9</v>
      </c>
      <c r="AJ37" s="18">
        <f>IF(AH37="NA","NA",IF(AH37="ND",0,IF(OR(AH37="Sin dato",ISBLANK(AI37)),"Sin dato",IF(AI37=0,((AK37-AH37)/AK37)*(POWER(-1,$H37)),IF(AI37&lt;0,1+(((AH37-AI37)*(POWER(-1,$H37)))/AI37),1-(((AH37-AI37)*(POWER(-1,$H37)))/AI37))))))</f>
        <v>0.83521847808286398</v>
      </c>
      <c r="AK37" s="20">
        <v>0.05</v>
      </c>
      <c r="AL37" s="18">
        <f>IF(AJ37="NA","NA",IF(AJ37="Sin dato","Sin dato",1-AJ37))</f>
        <v>0.16478152191713602</v>
      </c>
      <c r="AM37" s="19">
        <f>IF(ISBLANK(AI37),"Sin meta",IF(AH37="NA","NA",IF(AL37&lt;=0,$J37,IF(AND(AL37&lt;=AK37,AL37&gt;0),($J37*(1-(AL37/AK37))),0))))</f>
        <v>0</v>
      </c>
      <c r="AN37" s="19" t="str">
        <f>IF(V37="NA","No",IF(V37="Sin dato","No",IF(AA37=$J37,"V",IF(AA37=0,"R","A"))))</f>
        <v>R</v>
      </c>
      <c r="AO37" s="20" t="str">
        <f>IF(AH37="NA","No",IF(AH37="Sin dato","No",IF(AM37=$J37,"V",IF(AM37=0,"R","A"))))</f>
        <v>R</v>
      </c>
      <c r="AP37" s="18" t="str">
        <f>IF(AN37="No","No disponible",IF(AO37="No","No disponible",CONCATENATE(AN37,"-",AO37)))</f>
        <v>R-R</v>
      </c>
      <c r="AQ37" s="18" t="str">
        <f>IF(AP37="No disponible","No disponible",IF(AO37=AN37,"No varía",AP37))</f>
        <v>No varía</v>
      </c>
      <c r="AR37" s="18" t="str">
        <f>IF(AQ37="No disponible","No disponible",IF(AQ37="No varía","No varía",IF(AO37="V","Mejora",IF(AO37="R","Empeora",IF(AN37="R","Mejora","Empeora")))))</f>
        <v>No varía</v>
      </c>
      <c r="AS37" s="28" t="b">
        <f>IF($J37&gt;0,AT37&lt;&gt;"NA")</f>
        <v>1</v>
      </c>
      <c r="AT37" s="27">
        <v>1.0433544092460545</v>
      </c>
      <c r="AU37" s="18">
        <f>$K37</f>
        <v>0.9</v>
      </c>
      <c r="AV37" s="18">
        <f>IF(AT37="NA","NA",IF(AT37="ND",0,IF(OR(AT37="Sin dato",ISBLANK(AU37)),"Sin dato",IF(AU37=0,((AW37-AT37)/AW37)*(POWER(-1,$H37)),IF(AU37&lt;0,1+(((AT37-AU37)*(POWER(-1,$H37)))/AU37),1-(((AT37-AU37)*(POWER(-1,$H37)))/AU37))))))</f>
        <v>0.84071732305993951</v>
      </c>
      <c r="AW37" s="20">
        <v>0.05</v>
      </c>
      <c r="AX37" s="18">
        <f>IF(AV37="NA","NA",IF(AV37="Sin dato","Sin dato",1-AV37))</f>
        <v>0.15928267694006049</v>
      </c>
      <c r="AY37" s="19">
        <f>IF(ISBLANK(AU37),"Sin meta",IF(AT37="NA","NA",IF(AX37&lt;=0,$J37,IF(AND(AX37&lt;=AW37,AX37&gt;0),($J37*(1-(AX37/AW37))),0))))</f>
        <v>0</v>
      </c>
      <c r="AZ37" s="19" t="str">
        <f>IF(AH37="NA","No",IF(AH37="Sin dato","No",IF(AM37=$J37,"V",IF(AM37=0,"R","A"))))</f>
        <v>R</v>
      </c>
      <c r="BA37" s="20" t="str">
        <f>IF(AT37="NA","No",IF(AT37="Sin dato","No",IF(AY37=$J37,"V",IF(AY37=0,"R","A"))))</f>
        <v>R</v>
      </c>
      <c r="BB37" s="18" t="str">
        <f>IF(AZ37="No","No disponible",IF(BA37="No","No disponible",CONCATENATE(AZ37,"-",BA37)))</f>
        <v>R-R</v>
      </c>
      <c r="BC37" s="18" t="str">
        <f>IF(BB37="No disponible","No disponible",IF(BA37=AZ37,"No varía",BB37))</f>
        <v>No varía</v>
      </c>
      <c r="BD37" s="18" t="str">
        <f>IF(BC37="No disponible","No disponible",IF(BC37="No varía","No varía",IF(BA37="V","Mejora",IF(BA37="R","Empeora",IF(AZ37="R","Mejora","Empeora")))))</f>
        <v>No varía</v>
      </c>
      <c r="BE37" s="28" t="b">
        <f>IF($J37&gt;0,BF37&lt;&gt;"NA")</f>
        <v>1</v>
      </c>
      <c r="BF37" s="27">
        <v>0.96649680868248378</v>
      </c>
      <c r="BG37" s="18">
        <f>$K37</f>
        <v>0.9</v>
      </c>
      <c r="BH37" s="18">
        <f>IF(BF37="NA","NA",IF(BF37="ND",0,IF(OR(BF37="Sin dato",ISBLANK(BG37)),"Sin dato",IF(BG37=0,((BI37-BF37)/BI37)*(POWER(-1,$H37)),IF(BG37&lt;0,1+(((BF37-BG37)*(POWER(-1,$H37)))/BG37),1-(((BF37-BG37)*(POWER(-1,$H37)))/BG37))))))</f>
        <v>0.92611465701946249</v>
      </c>
      <c r="BI37" s="20">
        <v>0.05</v>
      </c>
      <c r="BJ37" s="18">
        <f>IF(BH37="NA","NA",IF(BH37="Sin dato","Sin dato",1-BH37))</f>
        <v>7.3885342980537505E-2</v>
      </c>
      <c r="BK37" s="19">
        <f>IF(ISBLANK(BG37),"Sin meta",IF(BF37="NA","NA",IF(BJ37&lt;=0,$J37,IF(AND(BJ37&lt;=BI37,BJ37&gt;0),($J37*(1-(BJ37/BI37))),0))))</f>
        <v>0</v>
      </c>
      <c r="BL37" s="19" t="str">
        <f>IF(AT37="NA","No",IF(AT37="Sin dato","No",IF(AY37=$J37,"V",IF(AY37=0,"R","A"))))</f>
        <v>R</v>
      </c>
      <c r="BM37" s="20" t="str">
        <f>IF(BF37="NA","No",IF(BF37="Sin dato","No",IF(BK37=$J37,"V",IF(BK37=0,"R","A"))))</f>
        <v>R</v>
      </c>
      <c r="BN37" s="18" t="str">
        <f>IF(BL37="No","No disponible",IF(BM37="No","No disponible",CONCATENATE(BL37,"-",BM37)))</f>
        <v>R-R</v>
      </c>
      <c r="BO37" s="18" t="str">
        <f>IF(BN37="No disponible","No disponible",IF(BM37=BL37,"No varía",BN37))</f>
        <v>No varía</v>
      </c>
      <c r="BP37" s="18" t="str">
        <f>IF(BO37="No disponible","No disponible",IF(BO37="No varía","No varía",IF(BM37="V","Mejora",IF(BM37="R","Empeora",IF(BL37="R","Mejora","Empeora")))))</f>
        <v>No varía</v>
      </c>
      <c r="BQ37" s="28" t="b">
        <f>IF($J37&gt;0,BR37&lt;&gt;"NA")</f>
        <v>1</v>
      </c>
      <c r="BR37" s="27">
        <v>0.93601949633534209</v>
      </c>
      <c r="BS37" s="18">
        <f>$K37</f>
        <v>0.9</v>
      </c>
      <c r="BT37" s="18">
        <f>IF(BR37="NA","NA",IF(BR37="ND",0,IF(OR(BR37="Sin dato",ISBLANK(BS37)),"Sin dato",IF(BS37=0,((BU37-BR37)/BU37)*(POWER(-1,$H37)),IF(BS37&lt;0,1+(((BR37-BS37)*(POWER(-1,$H37)))/BS37),1-(((BR37-BS37)*(POWER(-1,$H37)))/BS37))))))</f>
        <v>0.95997833740517546</v>
      </c>
      <c r="BU37" s="20">
        <v>0.05</v>
      </c>
      <c r="BV37" s="18">
        <f>IF(BT37="NA","NA",IF(BT37="Sin dato","Sin dato",1-BT37))</f>
        <v>4.0021662594824536E-2</v>
      </c>
      <c r="BW37" s="19">
        <f>IF(ISBLANK(BS37),"Sin meta",IF(BR37="NA","NA",IF(BV37&lt;=0,$J37,IF(AND(BV37&lt;=BU37,BV37&gt;0),($J37*(1-(BV37/BU37))),0))))</f>
        <v>0.59870024431052782</v>
      </c>
      <c r="BX37" s="19" t="str">
        <f>IF(BF37="NA","No",IF(BF37="Sin dato","No",IF(BK37=$J37,"V",IF(BK37=0,"R","A"))))</f>
        <v>R</v>
      </c>
      <c r="BY37" s="20" t="str">
        <f>IF(BR37="NA","No",IF(BR37="Sin dato","No",IF(BW37=$J37,"V",IF(BW37=0,"R","A"))))</f>
        <v>A</v>
      </c>
      <c r="BZ37" s="18" t="str">
        <f>IF(BX37="No","No disponible",IF(BY37="No","No disponible",CONCATENATE(BX37,"-",BY37)))</f>
        <v>R-A</v>
      </c>
      <c r="CA37" s="18" t="str">
        <f>IF(BZ37="No disponible","No disponible",IF(BY37=BX37,"No varía",BZ37))</f>
        <v>R-A</v>
      </c>
      <c r="CB37" s="18" t="str">
        <f>IF(CA37="No disponible","No disponible",IF(CA37="No varía","No varía",IF(BY37="V","Mejora",IF(BY37="R","Empeora",IF(BX37="R","Mejora","Empeora")))))</f>
        <v>Mejora</v>
      </c>
      <c r="CC37" s="28" t="b">
        <f>IF($J37&gt;0,CD37&lt;&gt;"NA")</f>
        <v>1</v>
      </c>
      <c r="CD37" s="27">
        <v>0.96236287373980323</v>
      </c>
      <c r="CE37" s="18">
        <f>$K37</f>
        <v>0.9</v>
      </c>
      <c r="CF37" s="18">
        <f>IF(CD37="NA","NA",IF(CD37="ND",0,IF(OR(CD37="Sin dato",ISBLANK(CE37)),"Sin dato",IF(CE37=0,((CG37-CD37)/CG37)*(POWER(-1,$H37)),IF(CE37&lt;0,1+(((CD37-CE37)*(POWER(-1,$H37)))/CE37),1-(((CD37-CE37)*(POWER(-1,$H37)))/CE37))))))</f>
        <v>0.93070791806688535</v>
      </c>
      <c r="CG37" s="20">
        <v>0.05</v>
      </c>
      <c r="CH37" s="18">
        <f>IF(CF37="NA","NA",IF(CF37="Sin dato","Sin dato",1-CF37))</f>
        <v>6.9292081933114646E-2</v>
      </c>
      <c r="CI37" s="19">
        <f>IF(ISBLANK(CE37),"Sin meta",IF(CD37="NA","NA",IF(CH37&lt;=0,$J37,IF(AND(CH37&lt;=CG37,CH37&gt;0),($J37*(1-(CH37/CG37))),0))))</f>
        <v>0</v>
      </c>
      <c r="CJ37" s="19" t="str">
        <f>IF(BR37="NA","No",IF(BR37="Sin dato","No",IF(BW37=$J37,"V",IF(BW37=0,"R","A"))))</f>
        <v>A</v>
      </c>
      <c r="CK37" s="20" t="str">
        <f>IF(CD37="NA","No",IF(CD37="Sin dato","No",IF(CI37=$J37,"V",IF(CI37=0,"R","A"))))</f>
        <v>R</v>
      </c>
      <c r="CL37" s="18" t="str">
        <f>IF(CJ37="No","No disponible",IF(CK37="No","No disponible",CONCATENATE(CJ37,"-",CK37)))</f>
        <v>A-R</v>
      </c>
      <c r="CM37" s="18" t="str">
        <f>IF(CL37="No disponible","No disponible",IF(CK37=CJ37,"No varía",CL37))</f>
        <v>A-R</v>
      </c>
      <c r="CN37" s="18" t="str">
        <f>IF(CM37="No disponible","No disponible",IF(CM37="No varía","No varía",IF(CK37="V","Mejora",IF(CK37="R","Empeora",IF(CJ37="R","Mejora","Empeora")))))</f>
        <v>Empeora</v>
      </c>
      <c r="CO37" s="28" t="b">
        <f>IF($J37&gt;0,CP37&lt;&gt;"NA")</f>
        <v>1</v>
      </c>
      <c r="CP37" s="27">
        <v>0.93964532589664118</v>
      </c>
      <c r="CQ37" s="18">
        <f>$K37</f>
        <v>0.9</v>
      </c>
      <c r="CR37" s="18">
        <f>IF(CP37="NA","NA",IF(CP37="ND",0,IF(OR(CP37="Sin dato",ISBLANK(CQ37)),"Sin dato",IF(CQ37=0,((CS37-CP37)/CS37)*(POWER(-1,$H37)),IF(CQ37&lt;0,1+(((CP37-CQ37)*(POWER(-1,$H37)))/CQ37),1-(((CP37-CQ37)*(POWER(-1,$H37)))/CQ37))))))</f>
        <v>0.95594963789262088</v>
      </c>
      <c r="CS37" s="20">
        <v>0.05</v>
      </c>
      <c r="CT37" s="18">
        <f>IF(CR37="NA","NA",IF(CR37="Sin dato","Sin dato",1-CR37))</f>
        <v>4.4050362107379115E-2</v>
      </c>
      <c r="CU37" s="19">
        <f>IF(ISBLANK(CQ37),"Sin meta",IF(CP37="NA","NA",IF(CT37&lt;=0,$J37,IF(AND(CT37&lt;=CS37,CT37&gt;0),($J37*(1-(CT37/CS37))),0))))</f>
        <v>0.35697827355725309</v>
      </c>
      <c r="CV37" s="19" t="str">
        <f>IF(CD37="NA","No",IF(CD37="Sin dato","No",IF(CI37=$J37,"V",IF(CI37=0,"R","A"))))</f>
        <v>R</v>
      </c>
      <c r="CW37" s="20" t="str">
        <f>IF(CP37="NA","No",IF(CP37="Sin dato","No",IF(CU37=$J37,"V",IF(CU37=0,"R","A"))))</f>
        <v>A</v>
      </c>
      <c r="CX37" s="18" t="str">
        <f>IF(CV37="No","No disponible",IF(CW37="No","No disponible",CONCATENATE(CV37,"-",CW37)))</f>
        <v>R-A</v>
      </c>
      <c r="CY37" s="18" t="str">
        <f>IF(CX37="No disponible","No disponible",IF(CW37=CV37,"No varía",CX37))</f>
        <v>R-A</v>
      </c>
      <c r="CZ37" s="18" t="str">
        <f>IF(CY37="No disponible","No disponible",IF(CY37="No varía","No varía",IF(CW37="V","Mejora",IF(CW37="R","Empeora",IF(CV37="R","Mejora","Empeora")))))</f>
        <v>Mejora</v>
      </c>
      <c r="DA37" s="28" t="b">
        <f>IF($J37&gt;0,DB37&lt;&gt;"NA")</f>
        <v>1</v>
      </c>
      <c r="DB37" s="27" t="s">
        <v>28</v>
      </c>
      <c r="DC37" s="18">
        <f>$K37</f>
        <v>0.9</v>
      </c>
      <c r="DD37" s="18" t="str">
        <f>IF(DB37="NA","NA",IF(DB37="ND",0,IF(OR(DB37="Sin dato",ISBLANK(DC37)),"Sin dato",IF(DC37=0,((DE37-DB37)/DE37)*(POWER(-1,$H37)),IF(DC37&lt;0,1+(((DB37-DC37)*(POWER(-1,$H37)))/DC37),1-(((DB37-DC37)*(POWER(-1,$H37)))/DC37))))))</f>
        <v>Sin dato</v>
      </c>
      <c r="DE37" s="20">
        <v>0.05</v>
      </c>
      <c r="DF37" s="18" t="str">
        <f>IF(DD37="NA","NA",IF(DD37="Sin dato","Sin dato",1-DD37))</f>
        <v>Sin dato</v>
      </c>
      <c r="DG37" s="19">
        <f>IF(ISBLANK(DC37),"Sin meta",IF(DB37="NA","NA",IF(DF37&lt;=0,$J37,IF(AND(DF37&lt;=DE37,DF37&gt;0),($J37*(1-(DF37/DE37))),0))))</f>
        <v>0</v>
      </c>
      <c r="DH37" s="19" t="str">
        <f>IF(CP37="NA","No",IF(CP37="Sin dato","No",IF(CU37=$J37,"V",IF(CU37=0,"R","A"))))</f>
        <v>A</v>
      </c>
      <c r="DI37" s="20" t="str">
        <f>IF(DB37="NA","No",IF(DB37="Sin dato","No",IF(DG37=$J37,"V",IF(DG37=0,"R","A"))))</f>
        <v>No</v>
      </c>
      <c r="DJ37" s="18" t="str">
        <f>IF(DH37="No","No disponible",IF(DI37="No","No disponible",CONCATENATE(DH37,"-",DI37)))</f>
        <v>No disponible</v>
      </c>
      <c r="DK37" s="18" t="str">
        <f>IF(DJ37="No disponible","No disponible",IF(DI37=DH37,"No varía",DJ37))</f>
        <v>No disponible</v>
      </c>
      <c r="DL37" s="18" t="str">
        <f>IF(DK37="No disponible","No disponible",IF(DK37="No varía","No varía",IF(DI37="V","Mejora",IF(DI37="R","Empeora",IF(DH37="R","Mejora","Empeora")))))</f>
        <v>No disponible</v>
      </c>
      <c r="DM37" s="28" t="b">
        <f>IF($J37&gt;0,DN37&lt;&gt;"NA")</f>
        <v>1</v>
      </c>
      <c r="DN37" s="27" t="s">
        <v>28</v>
      </c>
      <c r="DO37" s="18">
        <f>$K37</f>
        <v>0.9</v>
      </c>
      <c r="DP37" s="18" t="str">
        <f>IF(DN37="NA","NA",IF(DN37="ND",0,IF(OR(DN37="Sin dato",ISBLANK(DO37)),"Sin dato",IF(DO37=0,((DQ37-DN37)/DQ37)*(POWER(-1,$H37)),IF(DO37&lt;0,1+(((DN37-DO37)*(POWER(-1,$H37)))/DO37),1-(((DN37-DO37)*(POWER(-1,$H37)))/DO37))))))</f>
        <v>Sin dato</v>
      </c>
      <c r="DQ37" s="20">
        <v>0.05</v>
      </c>
      <c r="DR37" s="18" t="str">
        <f>IF(DP37="NA","NA",IF(DP37="Sin dato","Sin dato",1-DP37))</f>
        <v>Sin dato</v>
      </c>
      <c r="DS37" s="19">
        <f>IF(ISBLANK(DO37),"Sin meta",IF(DN37="NA","NA",IF(DR37&lt;=0,$J37,IF(AND(DR37&lt;=DQ37,DR37&gt;0),($J37*(1-(DR37/DQ37))),0))))</f>
        <v>0</v>
      </c>
      <c r="DT37" s="19" t="str">
        <f>IF(DB37="NA","No",IF(DB37="Sin dato","No",IF(DG37=$J37,"V",IF(DG37=0,"R","A"))))</f>
        <v>No</v>
      </c>
      <c r="DU37" s="20" t="str">
        <f>IF(DN37="NA","No",IF(DN37="Sin dato","No",IF(DS37=$J37,"V",IF(DS37=0,"R","A"))))</f>
        <v>No</v>
      </c>
      <c r="DV37" s="18" t="str">
        <f>IF(DT37="No","No disponible",IF(DU37="No","No disponible",CONCATENATE(DT37,"-",DU37)))</f>
        <v>No disponible</v>
      </c>
      <c r="DW37" s="18" t="str">
        <f>IF(DV37="No disponible","No disponible",IF(DU37=DT37,"No varía",DV37))</f>
        <v>No disponible</v>
      </c>
      <c r="DX37" s="18" t="str">
        <f>IF(DW37="No disponible","No disponible",IF(DW37="No varía","No varía",IF(DU37="V","Mejora",IF(DU37="R","Empeora",IF(DT37="R","Mejora","Empeora")))))</f>
        <v>No disponible</v>
      </c>
      <c r="DY37" s="28" t="b">
        <f>IF($J37&gt;0,DZ37&lt;&gt;"NA")</f>
        <v>1</v>
      </c>
      <c r="DZ37" s="27" t="s">
        <v>28</v>
      </c>
      <c r="EA37" s="18">
        <f>$K37</f>
        <v>0.9</v>
      </c>
      <c r="EB37" s="18" t="str">
        <f>IF(DZ37="NA","NA",IF(DZ37="ND",0,IF(OR(DZ37="Sin dato",ISBLANK(EA37)),"Sin dato",IF(EA37=0,((EC37-DZ37)/EC37)*(POWER(-1,$H37)),IF(EA37&lt;0,1+(((DZ37-EA37)*(POWER(-1,$H37)))/EA37),1-(((DZ37-EA37)*(POWER(-1,$H37)))/EA37))))))</f>
        <v>Sin dato</v>
      </c>
      <c r="EC37" s="20">
        <v>0.05</v>
      </c>
      <c r="ED37" s="18" t="str">
        <f>IF(EB37="NA","NA",IF(EB37="Sin dato","Sin dato",1-EB37))</f>
        <v>Sin dato</v>
      </c>
      <c r="EE37" s="19">
        <f>IF(ISBLANK(EA37),"Sin meta",IF(DZ37="NA","NA",IF(ED37&lt;=0,$J37,IF(AND(ED37&lt;=EC37,ED37&gt;0),($J37*(1-(ED37/EC37))),0))))</f>
        <v>0</v>
      </c>
      <c r="EF37" s="19" t="str">
        <f>IF(DN37="NA","No",IF(DN37="Sin dato","No",IF(DS37=$J37,"V",IF(DS37=0,"R","A"))))</f>
        <v>No</v>
      </c>
      <c r="EG37" s="20" t="str">
        <f>IF(DZ37="NA","No",IF(DZ37="Sin dato","No",IF(EE37=$J37,"V",IF(EE37=0,"R","A"))))</f>
        <v>No</v>
      </c>
      <c r="EH37" s="18" t="str">
        <f>IF(EF37="No","No disponible",IF(EG37="No","No disponible",CONCATENATE(EF37,"-",EG37)))</f>
        <v>No disponible</v>
      </c>
      <c r="EI37" s="18" t="str">
        <f>IF(EH37="No disponible","No disponible",IF(EG37=EF37,"No varía",EH37))</f>
        <v>No disponible</v>
      </c>
      <c r="EJ37" s="18" t="str">
        <f>IF(EI37="No disponible","No disponible",IF(EI37="No varía","No varía",IF(EG37="V","Mejora",IF(EG37="R","Empeora",IF(EF37="R","Mejora","Empeora")))))</f>
        <v>No disponible</v>
      </c>
      <c r="EK37" s="28" t="b">
        <f>IF($J37&gt;0,EL37&lt;&gt;"NA")</f>
        <v>1</v>
      </c>
      <c r="EL37" s="27" t="s">
        <v>28</v>
      </c>
      <c r="EM37" s="18">
        <f>$K37</f>
        <v>0.9</v>
      </c>
      <c r="EN37" s="18" t="str">
        <f>IF(EL37="NA","NA",IF(EL37="ND",0,IF(OR(EL37="Sin dato",ISBLANK(EM37)),"Sin dato",IF(EM37=0,((EO37-EL37)/EO37)*(POWER(-1,$H37)),IF(EM37&lt;0,1+(((EL37-EM37)*(POWER(-1,$H37)))/EM37),1-(((EL37-EM37)*(POWER(-1,$H37)))/EM37))))))</f>
        <v>Sin dato</v>
      </c>
      <c r="EO37" s="20">
        <v>0.05</v>
      </c>
      <c r="EP37" s="18" t="str">
        <f>IF(EN37="NA","NA",IF(EN37="Sin dato","Sin dato",1-EN37))</f>
        <v>Sin dato</v>
      </c>
      <c r="EQ37" s="19">
        <f>IF(ISBLANK(EM37),"Sin meta",IF(EL37="NA","NA",IF(EP37&lt;=0,$J37,IF(AND(EP37&lt;=EO37,EP37&gt;0),($J37*(1-(EP37/EO37))),0))))</f>
        <v>0</v>
      </c>
      <c r="ER37" s="19" t="str">
        <f>IF(DZ37="NA","No",IF(DZ37="Sin dato","No",IF(EE37=$J37,"V",IF(EE37=0,"R","A"))))</f>
        <v>No</v>
      </c>
      <c r="ES37" s="20" t="str">
        <f>IF(EL37="NA","No",IF(EL37="Sin dato","No",IF(EQ37=$J37,"V",IF(EQ37=0,"R","A"))))</f>
        <v>No</v>
      </c>
      <c r="ET37" s="18" t="str">
        <f>IF(ER37="No","No disponible",IF(ES37="No","No disponible",CONCATENATE(ER37,"-",ES37)))</f>
        <v>No disponible</v>
      </c>
      <c r="EU37" s="18" t="str">
        <f>IF(ET37="No disponible","No disponible",IF(ES37=ER37,"No varía",ET37))</f>
        <v>No disponible</v>
      </c>
      <c r="EV37" s="18" t="str">
        <f>IF(EU37="No disponible","No disponible",IF(EU37="No varía","No varía",IF(ES37="V","Mejora",IF(ES37="R","Empeora",IF(ER37="R","Mejora","Empeora")))))</f>
        <v>No disponible</v>
      </c>
      <c r="EW37" s="49"/>
      <c r="EX37" s="25" t="b">
        <f>IF(EL37="NA","NA",IF(EL37="ND","GC0",IF(EL37="Sin dato",IF(DZ37="NA","NA",IF(DZ37="ND","GC0",IF(DZ37="Sin dato",IF(DN37="NA","NA",IF(DN37="ND","GC0",IF(DN37="Sin dato",IF(DB37="NA","NA",IF(DB37="ND","GC0",IF(DB37="Sin dato",IF(CP37="NA","NA",IF(CP37="ND","GC0",IF(CP37="Sin dato",IF(CD37="NA","NA",IF(CD37="ND","GC0",IF(CD37="Sin dato",IF(BR37="NA","NA",IF(BR37="ND","GC0",IF(BR37="Sin dato",IF(BF37="NA","NA",IF(BF37="ND","GC0",IF(BF37="Sin dato",IF(AT37="NA","NA",IF(AT37="ND","GC0",IF(AT37="Sin dato",IF(AH37="NA","NA",IF(AH37="ND","GC0",IF(AH37="Sin dato",IF(V37="NA","No evaluable",IF(V37="Sin dato", IF(N37="Sin dato", IF(($B$58-$B$71)&gt;($I37),"GC0",  "No evaluable"))))))))))))))))))))))))))))))))))</f>
        <v>0</v>
      </c>
      <c r="EZ37" s="2">
        <f>IF(EX37="GC0",0,IF(EX37=FALSE,IF(EL37="Sin dato",IF(DZ37="Sin dato",IF(DN37="Sin dato",IF(DB37="Sin dato",IF(CP37="Sin dato",IF(CD37="Sin dato",IF(BR37="Sin dato",IF(BF37="Sin dato",IF(AT37="Sin dato",IF(AH37="Sin dato",IF(V37="Sin dato",IF(N37="Sin dato",0,S37),AA37),AM37),AY37),BK37),BW37),CI37),CU37),DG37),DS37),EE37),EQ37)))</f>
        <v>0.35697827355725309</v>
      </c>
      <c r="FE37" s="24">
        <f>IF(EZ37=FALSE,0,IF(EZ37="GC0",0,EZ37))</f>
        <v>0.35697827355725309</v>
      </c>
      <c r="FH37" s="23" t="b">
        <f>IF($J37&gt;0,FI37&lt;&gt;"NA")</f>
        <v>1</v>
      </c>
      <c r="FI37" s="38">
        <f>IF(EL37="Sin dato",IF(DZ37="Sin dato",IF(DN37="Sin dato",IF(DB37="Sin dato",IF(CP37="Sin dato",IF(CD37="Sin dato",IF(BR37="Sin dato",IF(BF37="Sin dato",IF(AT37="Sin dato",IF(AH37="Sin dato",IF(V37="Sin dato",IF(N37="Sin dato","Sin dato",N37),V37),AH37),AT37),BF37),BR37),CD37),CP37),DB37),DN37),DZ37),EL37)</f>
        <v>0.93964532589664118</v>
      </c>
      <c r="FJ37" s="18">
        <f>IF(FI37="NA",$K37,IF(FI37="Sin dato",$K37,IF(FK37="Diciembre",$EM37,IF(FK37="Noviembre",$EA37,IF(FK37="Octubre",$DO37,IF(FK37="Septiembre",$DC37,IF(FK37="Agosto",$CQ37,IF(FK37="Julio",$CE37,IF(FK37="Junio",$BS37,IF(FK37="Mayo",$BG37,IF(FK37="Abril",$AU37,IF(FK37="Marzo",$AI37,IF(FK37="Febrero",$W37,IF(FK37="Enero",$O37,$K37))))))))))))))</f>
        <v>0.9</v>
      </c>
      <c r="FK37" s="18" t="str">
        <f>IF(FI37="NA","NA",IF(EL37="Sin dato",IF(DZ37="Sin dato",IF(DN37="Sin dato",IF(DB37="Sin dato",IF(CP37="Sin dato",IF(CD37="Sin dato",IF(BR37="Sin dato",IF(BF37="Sin dato",IF(AT37="Sin dato",IF(AH37="Sin dato",IF(V37="Sin dato",IF(N37="Sin dato","Sin dato","Enero"),"Febrero"),"Marzo"),"Abril"),"Mayo"),"Junio"),"Julio"),"Agosto"),"Septiembre"),"Octubre"),"Noviembre"),"Diciembre"))</f>
        <v>Agosto</v>
      </c>
      <c r="FL37" s="18">
        <f>IF(FI37="NA","NA",IF(FI37="ND",0,IF(OR(FI37="Sin dato",ISBLANK(FJ37)),"Sin dato",IF(FJ37=0,((FM37-FI37)/FM37)*(POWER(-1, $H37)),IF(FJ37&lt;0,1+(((FI37-FJ37)*(POWER(-1, $H37)))/FJ37),1-(((FI37-FJ37)*(POWER(-1, $H37)))/FJ37))))))</f>
        <v>0.95594963789262088</v>
      </c>
      <c r="FM37" s="20">
        <f>$EO37</f>
        <v>0.05</v>
      </c>
      <c r="FN37" s="18">
        <f>IF(FL37="NA","NA",IF(FL37="Sin dato","Sin dato",1-FL37))</f>
        <v>4.4050362107379115E-2</v>
      </c>
      <c r="FO37" s="19">
        <f>IF(ISBLANK(FJ37),"Sin meta",IF(FI37="NA","NA",IF(FN37&lt;=0,$J37,IF(AND(FN37&lt;=FM37,FN37&gt;0),($J37*(1-(FN37/FM37))),0))))</f>
        <v>0.35697827355725309</v>
      </c>
      <c r="FP37" s="18"/>
    </row>
    <row r="38" spans="1:172" ht="58.5" customHeight="1" x14ac:dyDescent="0.25">
      <c r="A38" s="42"/>
      <c r="B38" s="41"/>
      <c r="C38" s="48"/>
      <c r="D38" s="46" t="s">
        <v>59</v>
      </c>
      <c r="E38" s="31" t="s">
        <v>58</v>
      </c>
      <c r="F38" s="46" t="s">
        <v>34</v>
      </c>
      <c r="G38" s="46" t="s">
        <v>30</v>
      </c>
      <c r="H38" s="32">
        <v>0</v>
      </c>
      <c r="I38" s="32">
        <v>30</v>
      </c>
      <c r="J38" s="31">
        <v>2</v>
      </c>
      <c r="K38" s="18">
        <v>0.9</v>
      </c>
      <c r="L38" s="28">
        <f>IF(N38&lt;&gt;"NA",IF(N38&lt;&gt;"Sin dato",1,0),0)</f>
        <v>1</v>
      </c>
      <c r="M38" s="28" t="b">
        <f>IF($J38&gt;0,N38&lt;&gt;"NA")</f>
        <v>1</v>
      </c>
      <c r="N38" s="27">
        <v>0.82406591351738545</v>
      </c>
      <c r="O38" s="18">
        <f>$K38</f>
        <v>0.9</v>
      </c>
      <c r="P38" s="18">
        <f>IF(N38="NA","NA",IF(N38="ND",0,IF(OR(N38="Sin dato",ISBLANK(O38)),"Sin dato",IF(O38=0,((Q38-N38)/Q38)*(POWER(-1, H38)),IF(O38&lt;0,1+(((N38-O38)*(POWER(-1, H38)))/O38),1-(((N38-O38)*(POWER(-1, H38)))/O38))))))</f>
        <v>1.084371207202905</v>
      </c>
      <c r="Q38" s="20">
        <v>0.05</v>
      </c>
      <c r="R38" s="18">
        <f>IF(P38="NA","NA",IF(P38="Sin dato","Sin dato",1-P38))</f>
        <v>-8.437120720290503E-2</v>
      </c>
      <c r="S38" s="19">
        <f>IF(ISBLANK(O38),"Sin meta",IF(N38="NA","NA",IF(R38&lt;=0,J38,IF(AND(R38&lt;=Q38,R38&gt;0),(J38*(1-(R38/Q38))),0))))</f>
        <v>2</v>
      </c>
      <c r="T38" s="20" t="str">
        <f>IF(N38="NA","No",IF(N38="Sin dato","No",IF(S38=$J38,"V",IF(S38=0,"R","A"))))</f>
        <v>V</v>
      </c>
      <c r="U38" s="28" t="b">
        <f>IF($J38&gt;0,V38&lt;&gt;"NA")</f>
        <v>1</v>
      </c>
      <c r="V38" s="27">
        <v>0.82498502697050791</v>
      </c>
      <c r="W38" s="18">
        <f>$K38</f>
        <v>0.9</v>
      </c>
      <c r="X38" s="18">
        <f>IF(V38="NA","NA",IF(V38="ND",0,IF(OR(V38="Sin dato",ISBLANK(W38)),"Sin dato",IF(W38=0,((Y38-V38)/Y38)*(POWER(-1,$H38)),IF(W38&lt;0,1+(((V38-W38)*(POWER(-1,$H38)))/W38),1-(((V38-W38)*(POWER(-1,$H38)))/W38))))))</f>
        <v>1.0833499700327691</v>
      </c>
      <c r="Y38" s="20">
        <v>0.05</v>
      </c>
      <c r="Z38" s="18">
        <f>IF(X38="NA","NA",IF(X38="Sin dato","Sin dato",1-X38))</f>
        <v>-8.3349970032769116E-2</v>
      </c>
      <c r="AA38" s="19">
        <f>IF(ISBLANK(W38),"Sin meta",IF(V38="NA","NA",IF(Z38&lt;=0,$J38,IF(AND(Z38&lt;=Y38,Z38&gt;0),($J38*(1-(Z38/Y38))),0))))</f>
        <v>2</v>
      </c>
      <c r="AB38" s="19" t="str">
        <f>IF(N38="NA","No",IF(N38="Sin dato","No",IF(S38=$J38,"V",IF(S38=0,"R","A"))))</f>
        <v>V</v>
      </c>
      <c r="AC38" s="20" t="str">
        <f>IF(V38="NA","No",IF(V38="Sin dato","No",IF(AA38=$J38,"V",IF(AA38=0,"R","A"))))</f>
        <v>V</v>
      </c>
      <c r="AD38" s="18" t="str">
        <f>IF(AB38="No","No disponible",IF(AC38="No","No disponible",CONCATENATE(AB38,"-",AC38)))</f>
        <v>V-V</v>
      </c>
      <c r="AE38" s="18" t="str">
        <f>IF(AD38="No disponible","No disponible",IF(AC38=AB38,"No varía",AD38))</f>
        <v>No varía</v>
      </c>
      <c r="AF38" s="18" t="str">
        <f>IF(AE38="No disponible","No disponible",IF(AE38="No varía","No varía",IF(AC38="V","Mejora",IF(AC38="R","Empeora",IF(AB38="R","Mejora","Empeora")))))</f>
        <v>No varía</v>
      </c>
      <c r="AG38" s="28" t="b">
        <f>IF($J38&gt;0,AH38&lt;&gt;"NA")</f>
        <v>1</v>
      </c>
      <c r="AH38" s="27">
        <v>0.88366686229564095</v>
      </c>
      <c r="AI38" s="18">
        <f>$K38</f>
        <v>0.9</v>
      </c>
      <c r="AJ38" s="18">
        <f>IF(AH38="NA","NA",IF(AH38="ND",0,IF(OR(AH38="Sin dato",ISBLANK(AI38)),"Sin dato",IF(AI38=0,((AK38-AH38)/AK38)*(POWER(-1,$H38)),IF(AI38&lt;0,1+(((AH38-AI38)*(POWER(-1,$H38)))/AI38),1-(((AH38-AI38)*(POWER(-1,$H38)))/AI38))))))</f>
        <v>1.0181479307826211</v>
      </c>
      <c r="AK38" s="20">
        <v>0.05</v>
      </c>
      <c r="AL38" s="18">
        <f>IF(AJ38="NA","NA",IF(AJ38="Sin dato","Sin dato",1-AJ38))</f>
        <v>-1.8147930782621113E-2</v>
      </c>
      <c r="AM38" s="19">
        <f>IF(ISBLANK(AI38),"Sin meta",IF(AH38="NA","NA",IF(AL38&lt;=0,$J38,IF(AND(AL38&lt;=AK38,AL38&gt;0),($J38*(1-(AL38/AK38))),0))))</f>
        <v>2</v>
      </c>
      <c r="AN38" s="19" t="str">
        <f>IF(V38="NA","No",IF(V38="Sin dato","No",IF(AA38=$J38,"V",IF(AA38=0,"R","A"))))</f>
        <v>V</v>
      </c>
      <c r="AO38" s="20" t="str">
        <f>IF(AH38="NA","No",IF(AH38="Sin dato","No",IF(AM38=$J38,"V",IF(AM38=0,"R","A"))))</f>
        <v>V</v>
      </c>
      <c r="AP38" s="18" t="str">
        <f>IF(AN38="No","No disponible",IF(AO38="No","No disponible",CONCATENATE(AN38,"-",AO38)))</f>
        <v>V-V</v>
      </c>
      <c r="AQ38" s="18" t="str">
        <f>IF(AP38="No disponible","No disponible",IF(AO38=AN38,"No varía",AP38))</f>
        <v>No varía</v>
      </c>
      <c r="AR38" s="18" t="str">
        <f>IF(AQ38="No disponible","No disponible",IF(AQ38="No varía","No varía",IF(AO38="V","Mejora",IF(AO38="R","Empeora",IF(AN38="R","Mejora","Empeora")))))</f>
        <v>No varía</v>
      </c>
      <c r="AS38" s="28" t="b">
        <f>IF($J38&gt;0,AT38&lt;&gt;"NA")</f>
        <v>1</v>
      </c>
      <c r="AT38" s="27">
        <v>0.88105934603465808</v>
      </c>
      <c r="AU38" s="18">
        <f>$K38</f>
        <v>0.9</v>
      </c>
      <c r="AV38" s="18">
        <f>IF(AT38="NA","NA",IF(AT38="ND",0,IF(OR(AT38="Sin dato",ISBLANK(AU38)),"Sin dato",IF(AU38=0,((AW38-AT38)/AW38)*(POWER(-1,$H38)),IF(AU38&lt;0,1+(((AT38-AU38)*(POWER(-1,$H38)))/AU38),1-(((AT38-AU38)*(POWER(-1,$H38)))/AU38))))))</f>
        <v>1.0210451710726021</v>
      </c>
      <c r="AW38" s="20">
        <v>0.05</v>
      </c>
      <c r="AX38" s="18">
        <f>IF(AV38="NA","NA",IF(AV38="Sin dato","Sin dato",1-AV38))</f>
        <v>-2.1045171072602065E-2</v>
      </c>
      <c r="AY38" s="19">
        <f>IF(ISBLANK(AU38),"Sin meta",IF(AT38="NA","NA",IF(AX38&lt;=0,$J38,IF(AND(AX38&lt;=AW38,AX38&gt;0),($J38*(1-(AX38/AW38))),0))))</f>
        <v>2</v>
      </c>
      <c r="AZ38" s="19" t="str">
        <f>IF(AH38="NA","No",IF(AH38="Sin dato","No",IF(AM38=$J38,"V",IF(AM38=0,"R","A"))))</f>
        <v>V</v>
      </c>
      <c r="BA38" s="20" t="str">
        <f>IF(AT38="NA","No",IF(AT38="Sin dato","No",IF(AY38=$J38,"V",IF(AY38=0,"R","A"))))</f>
        <v>V</v>
      </c>
      <c r="BB38" s="18" t="str">
        <f>IF(AZ38="No","No disponible",IF(BA38="No","No disponible",CONCATENATE(AZ38,"-",BA38)))</f>
        <v>V-V</v>
      </c>
      <c r="BC38" s="18" t="str">
        <f>IF(BB38="No disponible","No disponible",IF(BA38=AZ38,"No varía",BB38))</f>
        <v>No varía</v>
      </c>
      <c r="BD38" s="18" t="str">
        <f>IF(BC38="No disponible","No disponible",IF(BC38="No varía","No varía",IF(BA38="V","Mejora",IF(BA38="R","Empeora",IF(AZ38="R","Mejora","Empeora")))))</f>
        <v>No varía</v>
      </c>
      <c r="BE38" s="28" t="b">
        <f>IF($J38&gt;0,BF38&lt;&gt;"NA")</f>
        <v>1</v>
      </c>
      <c r="BF38" s="27">
        <v>0.88246770212358683</v>
      </c>
      <c r="BG38" s="18">
        <f>$K38</f>
        <v>0.9</v>
      </c>
      <c r="BH38" s="18">
        <f>IF(BF38="NA","NA",IF(BF38="ND",0,IF(OR(BF38="Sin dato",ISBLANK(BG38)),"Sin dato",IF(BG38=0,((BI38-BF38)/BI38)*(POWER(-1,$H38)),IF(BG38&lt;0,1+(((BF38-BG38)*(POWER(-1,$H38)))/BG38),1-(((BF38-BG38)*(POWER(-1,$H38)))/BG38))))))</f>
        <v>1.0194803309737925</v>
      </c>
      <c r="BI38" s="20">
        <v>0.05</v>
      </c>
      <c r="BJ38" s="18">
        <f>IF(BH38="NA","NA",IF(BH38="Sin dato","Sin dato",1-BH38))</f>
        <v>-1.9480330973792537E-2</v>
      </c>
      <c r="BK38" s="19">
        <f>IF(ISBLANK(BG38),"Sin meta",IF(BF38="NA","NA",IF(BJ38&lt;=0,$J38,IF(AND(BJ38&lt;=BI38,BJ38&gt;0),($J38*(1-(BJ38/BI38))),0))))</f>
        <v>2</v>
      </c>
      <c r="BL38" s="19" t="str">
        <f>IF(AT38="NA","No",IF(AT38="Sin dato","No",IF(AY38=$J38,"V",IF(AY38=0,"R","A"))))</f>
        <v>V</v>
      </c>
      <c r="BM38" s="20" t="str">
        <f>IF(BF38="NA","No",IF(BF38="Sin dato","No",IF(BK38=$J38,"V",IF(BK38=0,"R","A"))))</f>
        <v>V</v>
      </c>
      <c r="BN38" s="18" t="str">
        <f>IF(BL38="No","No disponible",IF(BM38="No","No disponible",CONCATENATE(BL38,"-",BM38)))</f>
        <v>V-V</v>
      </c>
      <c r="BO38" s="18" t="str">
        <f>IF(BN38="No disponible","No disponible",IF(BM38=BL38,"No varía",BN38))</f>
        <v>No varía</v>
      </c>
      <c r="BP38" s="18" t="str">
        <f>IF(BO38="No disponible","No disponible",IF(BO38="No varía","No varía",IF(BM38="V","Mejora",IF(BM38="R","Empeora",IF(BL38="R","Mejora","Empeora")))))</f>
        <v>No varía</v>
      </c>
      <c r="BQ38" s="28" t="b">
        <f>IF($J38&gt;0,BR38&lt;&gt;"NA")</f>
        <v>1</v>
      </c>
      <c r="BR38" s="27">
        <v>0.87842879557544096</v>
      </c>
      <c r="BS38" s="18">
        <f>$K38</f>
        <v>0.9</v>
      </c>
      <c r="BT38" s="18">
        <f>IF(BR38="NA","NA",IF(BR38="ND",0,IF(OR(BR38="Sin dato",ISBLANK(BS38)),"Sin dato",IF(BS38=0,((BU38-BR38)/BU38)*(POWER(-1,$H38)),IF(BS38&lt;0,1+(((BR38-BS38)*(POWER(-1,$H38)))/BS38),1-(((BR38-BS38)*(POWER(-1,$H38)))/BS38))))))</f>
        <v>1.0239680049161768</v>
      </c>
      <c r="BU38" s="20">
        <v>0.05</v>
      </c>
      <c r="BV38" s="18">
        <f>IF(BT38="NA","NA",IF(BT38="Sin dato","Sin dato",1-BT38))</f>
        <v>-2.3968004916176788E-2</v>
      </c>
      <c r="BW38" s="19">
        <f>IF(ISBLANK(BS38),"Sin meta",IF(BR38="NA","NA",IF(BV38&lt;=0,$J38,IF(AND(BV38&lt;=BU38,BV38&gt;0),($J38*(1-(BV38/BU38))),0))))</f>
        <v>2</v>
      </c>
      <c r="BX38" s="19" t="str">
        <f>IF(BF38="NA","No",IF(BF38="Sin dato","No",IF(BK38=$J38,"V",IF(BK38=0,"R","A"))))</f>
        <v>V</v>
      </c>
      <c r="BY38" s="20" t="str">
        <f>IF(BR38="NA","No",IF(BR38="Sin dato","No",IF(BW38=$J38,"V",IF(BW38=0,"R","A"))))</f>
        <v>V</v>
      </c>
      <c r="BZ38" s="18" t="str">
        <f>IF(BX38="No","No disponible",IF(BY38="No","No disponible",CONCATENATE(BX38,"-",BY38)))</f>
        <v>V-V</v>
      </c>
      <c r="CA38" s="18" t="str">
        <f>IF(BZ38="No disponible","No disponible",IF(BY38=BX38,"No varía",BZ38))</f>
        <v>No varía</v>
      </c>
      <c r="CB38" s="18" t="str">
        <f>IF(CA38="No disponible","No disponible",IF(CA38="No varía","No varía",IF(BY38="V","Mejora",IF(BY38="R","Empeora",IF(BX38="R","Mejora","Empeora")))))</f>
        <v>No varía</v>
      </c>
      <c r="CC38" s="28" t="b">
        <f>IF($J38&gt;0,CD38&lt;&gt;"NA")</f>
        <v>1</v>
      </c>
      <c r="CD38" s="27">
        <v>0.87638309904354206</v>
      </c>
      <c r="CE38" s="18">
        <f>$K38</f>
        <v>0.9</v>
      </c>
      <c r="CF38" s="18">
        <f>IF(CD38="NA","NA",IF(CD38="ND",0,IF(OR(CD38="Sin dato",ISBLANK(CE38)),"Sin dato",IF(CE38=0,((CG38-CD38)/CG38)*(POWER(-1,$H38)),IF(CE38&lt;0,1+(((CD38-CE38)*(POWER(-1,$H38)))/CE38),1-(((CD38-CE38)*(POWER(-1,$H38)))/CE38))))))</f>
        <v>1.026241001062731</v>
      </c>
      <c r="CG38" s="20">
        <v>0.05</v>
      </c>
      <c r="CH38" s="18">
        <f>IF(CF38="NA","NA",IF(CF38="Sin dato","Sin dato",1-CF38))</f>
        <v>-2.6241001062730973E-2</v>
      </c>
      <c r="CI38" s="19">
        <f>IF(ISBLANK(CE38),"Sin meta",IF(CD38="NA","NA",IF(CH38&lt;=0,$J38,IF(AND(CH38&lt;=CG38,CH38&gt;0),($J38*(1-(CH38/CG38))),0))))</f>
        <v>2</v>
      </c>
      <c r="CJ38" s="19" t="str">
        <f>IF(BR38="NA","No",IF(BR38="Sin dato","No",IF(BW38=$J38,"V",IF(BW38=0,"R","A"))))</f>
        <v>V</v>
      </c>
      <c r="CK38" s="20" t="str">
        <f>IF(CD38="NA","No",IF(CD38="Sin dato","No",IF(CI38=$J38,"V",IF(CI38=0,"R","A"))))</f>
        <v>V</v>
      </c>
      <c r="CL38" s="18" t="str">
        <f>IF(CJ38="No","No disponible",IF(CK38="No","No disponible",CONCATENATE(CJ38,"-",CK38)))</f>
        <v>V-V</v>
      </c>
      <c r="CM38" s="18" t="str">
        <f>IF(CL38="No disponible","No disponible",IF(CK38=CJ38,"No varía",CL38))</f>
        <v>No varía</v>
      </c>
      <c r="CN38" s="18" t="str">
        <f>IF(CM38="No disponible","No disponible",IF(CM38="No varía","No varía",IF(CK38="V","Mejora",IF(CK38="R","Empeora",IF(CJ38="R","Mejora","Empeora")))))</f>
        <v>No varía</v>
      </c>
      <c r="CO38" s="28" t="b">
        <f>IF($J38&gt;0,CP38&lt;&gt;"NA")</f>
        <v>1</v>
      </c>
      <c r="CP38" s="27">
        <v>0.87837062089983275</v>
      </c>
      <c r="CQ38" s="18">
        <f>$K38</f>
        <v>0.9</v>
      </c>
      <c r="CR38" s="18">
        <f>IF(CP38="NA","NA",IF(CP38="ND",0,IF(OR(CP38="Sin dato",ISBLANK(CQ38)),"Sin dato",IF(CQ38=0,((CS38-CP38)/CS38)*(POWER(-1,$H38)),IF(CQ38&lt;0,1+(((CP38-CQ38)*(POWER(-1,$H38)))/CQ38),1-(((CP38-CQ38)*(POWER(-1,$H38)))/CQ38))))))</f>
        <v>1.0240326434446303</v>
      </c>
      <c r="CS38" s="20">
        <v>0.05</v>
      </c>
      <c r="CT38" s="18">
        <f>IF(CR38="NA","NA",IF(CR38="Sin dato","Sin dato",1-CR38))</f>
        <v>-2.4032643444630297E-2</v>
      </c>
      <c r="CU38" s="19">
        <f>IF(ISBLANK(CQ38),"Sin meta",IF(CP38="NA","NA",IF(CT38&lt;=0,$J38,IF(AND(CT38&lt;=CS38,CT38&gt;0),($J38*(1-(CT38/CS38))),0))))</f>
        <v>2</v>
      </c>
      <c r="CV38" s="19" t="str">
        <f>IF(CD38="NA","No",IF(CD38="Sin dato","No",IF(CI38=$J38,"V",IF(CI38=0,"R","A"))))</f>
        <v>V</v>
      </c>
      <c r="CW38" s="20" t="str">
        <f>IF(CP38="NA","No",IF(CP38="Sin dato","No",IF(CU38=$J38,"V",IF(CU38=0,"R","A"))))</f>
        <v>V</v>
      </c>
      <c r="CX38" s="18" t="str">
        <f>IF(CV38="No","No disponible",IF(CW38="No","No disponible",CONCATENATE(CV38,"-",CW38)))</f>
        <v>V-V</v>
      </c>
      <c r="CY38" s="18" t="str">
        <f>IF(CX38="No disponible","No disponible",IF(CW38=CV38,"No varía",CX38))</f>
        <v>No varía</v>
      </c>
      <c r="CZ38" s="18" t="str">
        <f>IF(CY38="No disponible","No disponible",IF(CY38="No varía","No varía",IF(CW38="V","Mejora",IF(CW38="R","Empeora",IF(CV38="R","Mejora","Empeora")))))</f>
        <v>No varía</v>
      </c>
      <c r="DA38" s="28" t="b">
        <f>IF($J38&gt;0,DB38&lt;&gt;"NA")</f>
        <v>1</v>
      </c>
      <c r="DB38" s="27" t="s">
        <v>28</v>
      </c>
      <c r="DC38" s="18">
        <f>$K38</f>
        <v>0.9</v>
      </c>
      <c r="DD38" s="18" t="str">
        <f>IF(DB38="NA","NA",IF(DB38="ND",0,IF(OR(DB38="Sin dato",ISBLANK(DC38)),"Sin dato",IF(DC38=0,((DE38-DB38)/DE38)*(POWER(-1,$H38)),IF(DC38&lt;0,1+(((DB38-DC38)*(POWER(-1,$H38)))/DC38),1-(((DB38-DC38)*(POWER(-1,$H38)))/DC38))))))</f>
        <v>Sin dato</v>
      </c>
      <c r="DE38" s="20">
        <v>0.05</v>
      </c>
      <c r="DF38" s="18" t="str">
        <f>IF(DD38="NA","NA",IF(DD38="Sin dato","Sin dato",1-DD38))</f>
        <v>Sin dato</v>
      </c>
      <c r="DG38" s="19">
        <f>IF(ISBLANK(DC38),"Sin meta",IF(DB38="NA","NA",IF(DF38&lt;=0,$J38,IF(AND(DF38&lt;=DE38,DF38&gt;0),($J38*(1-(DF38/DE38))),0))))</f>
        <v>0</v>
      </c>
      <c r="DH38" s="19" t="str">
        <f>IF(CP38="NA","No",IF(CP38="Sin dato","No",IF(CU38=$J38,"V",IF(CU38=0,"R","A"))))</f>
        <v>V</v>
      </c>
      <c r="DI38" s="20" t="str">
        <f>IF(DB38="NA","No",IF(DB38="Sin dato","No",IF(DG38=$J38,"V",IF(DG38=0,"R","A"))))</f>
        <v>No</v>
      </c>
      <c r="DJ38" s="18" t="str">
        <f>IF(DH38="No","No disponible",IF(DI38="No","No disponible",CONCATENATE(DH38,"-",DI38)))</f>
        <v>No disponible</v>
      </c>
      <c r="DK38" s="18" t="str">
        <f>IF(DJ38="No disponible","No disponible",IF(DI38=DH38,"No varía",DJ38))</f>
        <v>No disponible</v>
      </c>
      <c r="DL38" s="18" t="str">
        <f>IF(DK38="No disponible","No disponible",IF(DK38="No varía","No varía",IF(DI38="V","Mejora",IF(DI38="R","Empeora",IF(DH38="R","Mejora","Empeora")))))</f>
        <v>No disponible</v>
      </c>
      <c r="DM38" s="28" t="b">
        <f>IF($J38&gt;0,DN38&lt;&gt;"NA")</f>
        <v>1</v>
      </c>
      <c r="DN38" s="27" t="s">
        <v>28</v>
      </c>
      <c r="DO38" s="18">
        <f>$K38</f>
        <v>0.9</v>
      </c>
      <c r="DP38" s="18" t="str">
        <f>IF(DN38="NA","NA",IF(DN38="ND",0,IF(OR(DN38="Sin dato",ISBLANK(DO38)),"Sin dato",IF(DO38=0,((DQ38-DN38)/DQ38)*(POWER(-1,$H38)),IF(DO38&lt;0,1+(((DN38-DO38)*(POWER(-1,$H38)))/DO38),1-(((DN38-DO38)*(POWER(-1,$H38)))/DO38))))))</f>
        <v>Sin dato</v>
      </c>
      <c r="DQ38" s="20">
        <v>0.05</v>
      </c>
      <c r="DR38" s="18" t="str">
        <f>IF(DP38="NA","NA",IF(DP38="Sin dato","Sin dato",1-DP38))</f>
        <v>Sin dato</v>
      </c>
      <c r="DS38" s="19">
        <f>IF(ISBLANK(DO38),"Sin meta",IF(DN38="NA","NA",IF(DR38&lt;=0,$J38,IF(AND(DR38&lt;=DQ38,DR38&gt;0),($J38*(1-(DR38/DQ38))),0))))</f>
        <v>0</v>
      </c>
      <c r="DT38" s="19" t="str">
        <f>IF(DB38="NA","No",IF(DB38="Sin dato","No",IF(DG38=$J38,"V",IF(DG38=0,"R","A"))))</f>
        <v>No</v>
      </c>
      <c r="DU38" s="20" t="str">
        <f>IF(DN38="NA","No",IF(DN38="Sin dato","No",IF(DS38=$J38,"V",IF(DS38=0,"R","A"))))</f>
        <v>No</v>
      </c>
      <c r="DV38" s="18" t="str">
        <f>IF(DT38="No","No disponible",IF(DU38="No","No disponible",CONCATENATE(DT38,"-",DU38)))</f>
        <v>No disponible</v>
      </c>
      <c r="DW38" s="18" t="str">
        <f>IF(DV38="No disponible","No disponible",IF(DU38=DT38,"No varía",DV38))</f>
        <v>No disponible</v>
      </c>
      <c r="DX38" s="18" t="str">
        <f>IF(DW38="No disponible","No disponible",IF(DW38="No varía","No varía",IF(DU38="V","Mejora",IF(DU38="R","Empeora",IF(DT38="R","Mejora","Empeora")))))</f>
        <v>No disponible</v>
      </c>
      <c r="DY38" s="28" t="b">
        <f>IF($J38&gt;0,DZ38&lt;&gt;"NA")</f>
        <v>1</v>
      </c>
      <c r="DZ38" s="27" t="s">
        <v>28</v>
      </c>
      <c r="EA38" s="18">
        <f>$K38</f>
        <v>0.9</v>
      </c>
      <c r="EB38" s="18" t="str">
        <f>IF(DZ38="NA","NA",IF(DZ38="ND",0,IF(OR(DZ38="Sin dato",ISBLANK(EA38)),"Sin dato",IF(EA38=0,((EC38-DZ38)/EC38)*(POWER(-1,$H38)),IF(EA38&lt;0,1+(((DZ38-EA38)*(POWER(-1,$H38)))/EA38),1-(((DZ38-EA38)*(POWER(-1,$H38)))/EA38))))))</f>
        <v>Sin dato</v>
      </c>
      <c r="EC38" s="20">
        <v>0.05</v>
      </c>
      <c r="ED38" s="18" t="str">
        <f>IF(EB38="NA","NA",IF(EB38="Sin dato","Sin dato",1-EB38))</f>
        <v>Sin dato</v>
      </c>
      <c r="EE38" s="19">
        <f>IF(ISBLANK(EA38),"Sin meta",IF(DZ38="NA","NA",IF(ED38&lt;=0,$J38,IF(AND(ED38&lt;=EC38,ED38&gt;0),($J38*(1-(ED38/EC38))),0))))</f>
        <v>0</v>
      </c>
      <c r="EF38" s="19" t="str">
        <f>IF(DN38="NA","No",IF(DN38="Sin dato","No",IF(DS38=$J38,"V",IF(DS38=0,"R","A"))))</f>
        <v>No</v>
      </c>
      <c r="EG38" s="20" t="str">
        <f>IF(DZ38="NA","No",IF(DZ38="Sin dato","No",IF(EE38=$J38,"V",IF(EE38=0,"R","A"))))</f>
        <v>No</v>
      </c>
      <c r="EH38" s="18" t="str">
        <f>IF(EF38="No","No disponible",IF(EG38="No","No disponible",CONCATENATE(EF38,"-",EG38)))</f>
        <v>No disponible</v>
      </c>
      <c r="EI38" s="18" t="str">
        <f>IF(EH38="No disponible","No disponible",IF(EG38=EF38,"No varía",EH38))</f>
        <v>No disponible</v>
      </c>
      <c r="EJ38" s="18" t="str">
        <f>IF(EI38="No disponible","No disponible",IF(EI38="No varía","No varía",IF(EG38="V","Mejora",IF(EG38="R","Empeora",IF(EF38="R","Mejora","Empeora")))))</f>
        <v>No disponible</v>
      </c>
      <c r="EK38" s="28" t="b">
        <f>IF($J38&gt;0,EL38&lt;&gt;"NA")</f>
        <v>1</v>
      </c>
      <c r="EL38" s="27" t="s">
        <v>28</v>
      </c>
      <c r="EM38" s="18">
        <f>$K38</f>
        <v>0.9</v>
      </c>
      <c r="EN38" s="18" t="str">
        <f>IF(EL38="NA","NA",IF(EL38="ND",0,IF(OR(EL38="Sin dato",ISBLANK(EM38)),"Sin dato",IF(EM38=0,((EO38-EL38)/EO38)*(POWER(-1,$H38)),IF(EM38&lt;0,1+(((EL38-EM38)*(POWER(-1,$H38)))/EM38),1-(((EL38-EM38)*(POWER(-1,$H38)))/EM38))))))</f>
        <v>Sin dato</v>
      </c>
      <c r="EO38" s="20">
        <v>0.05</v>
      </c>
      <c r="EP38" s="18" t="str">
        <f>IF(EN38="NA","NA",IF(EN38="Sin dato","Sin dato",1-EN38))</f>
        <v>Sin dato</v>
      </c>
      <c r="EQ38" s="19">
        <f>IF(ISBLANK(EM38),"Sin meta",IF(EL38="NA","NA",IF(EP38&lt;=0,$J38,IF(AND(EP38&lt;=EO38,EP38&gt;0),($J38*(1-(EP38/EO38))),0))))</f>
        <v>0</v>
      </c>
      <c r="ER38" s="19" t="str">
        <f>IF(DZ38="NA","No",IF(DZ38="Sin dato","No",IF(EE38=$J38,"V",IF(EE38=0,"R","A"))))</f>
        <v>No</v>
      </c>
      <c r="ES38" s="20" t="str">
        <f>IF(EL38="NA","No",IF(EL38="Sin dato","No",IF(EQ38=$J38,"V",IF(EQ38=0,"R","A"))))</f>
        <v>No</v>
      </c>
      <c r="ET38" s="18" t="str">
        <f>IF(ER38="No","No disponible",IF(ES38="No","No disponible",CONCATENATE(ER38,"-",ES38)))</f>
        <v>No disponible</v>
      </c>
      <c r="EU38" s="18" t="str">
        <f>IF(ET38="No disponible","No disponible",IF(ES38=ER38,"No varía",ET38))</f>
        <v>No disponible</v>
      </c>
      <c r="EV38" s="18" t="str">
        <f>IF(EU38="No disponible","No disponible",IF(EU38="No varía","No varía",IF(ES38="V","Mejora",IF(ES38="R","Empeora",IF(ER38="R","Mejora","Empeora")))))</f>
        <v>No disponible</v>
      </c>
      <c r="EW38" s="45"/>
      <c r="EX38" s="25" t="b">
        <f>IF(EL38="NA","NA",IF(EL38="ND","GC0",IF(EL38="Sin dato",IF(DZ38="NA","NA",IF(DZ38="ND","GC0",IF(DZ38="Sin dato",IF(DN38="NA","NA",IF(DN38="ND","GC0",IF(DN38="Sin dato",IF(DB38="NA","NA",IF(DB38="ND","GC0",IF(DB38="Sin dato",IF(CP38="NA","NA",IF(CP38="ND","GC0",IF(CP38="Sin dato",IF(CD38="NA","NA",IF(CD38="ND","GC0",IF(CD38="Sin dato",IF(BR38="NA","NA",IF(BR38="ND","GC0",IF(BR38="Sin dato",IF(BF38="NA","NA",IF(BF38="ND","GC0",IF(BF38="Sin dato",IF(AT38="NA","NA",IF(AT38="ND","GC0",IF(AT38="Sin dato",IF(AH38="NA","NA",IF(AH38="ND","GC0",IF(AH38="Sin dato",IF(V38="NA","No evaluable",IF(V38="Sin dato", IF(N38="Sin dato", IF(($B$58-$B$71)&gt;($I38),"GC0",  "No evaluable"))))))))))))))))))))))))))))))))))</f>
        <v>0</v>
      </c>
      <c r="EZ38" s="2">
        <f>IF(EX38="GC0",0,IF(EX38=FALSE,IF(EL38="Sin dato",IF(DZ38="Sin dato",IF(DN38="Sin dato",IF(DB38="Sin dato",IF(CP38="Sin dato",IF(CD38="Sin dato",IF(BR38="Sin dato",IF(BF38="Sin dato",IF(AT38="Sin dato",IF(AH38="Sin dato",IF(V38="Sin dato",IF(N38="Sin dato",0,S38),AA38),AM38),AY38),BK38),BW38),CI38),CU38),DG38),DS38),EE38),EQ38)))</f>
        <v>2</v>
      </c>
      <c r="FE38" s="24">
        <f>IF(EZ38=FALSE,0,IF(EZ38="GC0",0,EZ38))</f>
        <v>2</v>
      </c>
      <c r="FH38" s="23" t="b">
        <f>IF($J38&gt;0,FI38&lt;&gt;"NA")</f>
        <v>1</v>
      </c>
      <c r="FI38" s="38">
        <f>IF(EL38="Sin dato",IF(DZ38="Sin dato",IF(DN38="Sin dato",IF(DB38="Sin dato",IF(CP38="Sin dato",IF(CD38="Sin dato",IF(BR38="Sin dato",IF(BF38="Sin dato",IF(AT38="Sin dato",IF(AH38="Sin dato",IF(V38="Sin dato",IF(N38="Sin dato","Sin dato",N38),V38),AH38),AT38),BF38),BR38),CD38),CP38),DB38),DN38),DZ38),EL38)</f>
        <v>0.87837062089983275</v>
      </c>
      <c r="FJ38" s="18">
        <f>IF(FI38="NA",$K38,IF(FI38="Sin dato",$K38,IF(FK38="Diciembre",$EM38,IF(FK38="Noviembre",$EA38,IF(FK38="Octubre",$DO38,IF(FK38="Septiembre",$DC38,IF(FK38="Agosto",$CQ38,IF(FK38="Julio",$CE38,IF(FK38="Junio",$BS38,IF(FK38="Mayo",$BG38,IF(FK38="Abril",$AU38,IF(FK38="Marzo",$AI38,IF(FK38="Febrero",$W38,IF(FK38="Enero",$O38,$K38))))))))))))))</f>
        <v>0.9</v>
      </c>
      <c r="FK38" s="18" t="str">
        <f>IF(FI38="NA","NA",IF(EL38="Sin dato",IF(DZ38="Sin dato",IF(DN38="Sin dato",IF(DB38="Sin dato",IF(CP38="Sin dato",IF(CD38="Sin dato",IF(BR38="Sin dato",IF(BF38="Sin dato",IF(AT38="Sin dato",IF(AH38="Sin dato",IF(V38="Sin dato",IF(N38="Sin dato","Sin dato","Enero"),"Febrero"),"Marzo"),"Abril"),"Mayo"),"Junio"),"Julio"),"Agosto"),"Septiembre"),"Octubre"),"Noviembre"),"Diciembre"))</f>
        <v>Agosto</v>
      </c>
      <c r="FL38" s="18">
        <f>IF(FI38="NA","NA",IF(FI38="ND",0,IF(OR(FI38="Sin dato",ISBLANK(FJ38)),"Sin dato",IF(FJ38=0,((FM38-FI38)/FM38)*(POWER(-1, $H38)),IF(FJ38&lt;0,1+(((FI38-FJ38)*(POWER(-1, $H38)))/FJ38),1-(((FI38-FJ38)*(POWER(-1, $H38)))/FJ38))))))</f>
        <v>1.0240326434446303</v>
      </c>
      <c r="FM38" s="20">
        <f>$EO38</f>
        <v>0.05</v>
      </c>
      <c r="FN38" s="18">
        <f>IF(FL38="NA","NA",IF(FL38="Sin dato","Sin dato",1-FL38))</f>
        <v>-2.4032643444630297E-2</v>
      </c>
      <c r="FO38" s="19">
        <f>IF(ISBLANK(FJ38),"Sin meta",IF(FI38="NA","NA",IF(FN38&lt;=0,$J38,IF(AND(FN38&lt;=FM38,FN38&gt;0),($J38*(1-(FN38/FM38))),0))))</f>
        <v>2</v>
      </c>
      <c r="FP38" s="18"/>
    </row>
    <row r="39" spans="1:172" ht="45" customHeight="1" x14ac:dyDescent="0.25">
      <c r="A39" s="42"/>
      <c r="B39" s="41"/>
      <c r="C39" s="48"/>
      <c r="D39" s="46" t="s">
        <v>57</v>
      </c>
      <c r="E39" s="31" t="s">
        <v>56</v>
      </c>
      <c r="F39" s="46" t="s">
        <v>34</v>
      </c>
      <c r="G39" s="46" t="s">
        <v>30</v>
      </c>
      <c r="H39" s="32">
        <v>0</v>
      </c>
      <c r="I39" s="32">
        <v>30</v>
      </c>
      <c r="J39" s="31">
        <v>2</v>
      </c>
      <c r="K39" s="18">
        <v>1</v>
      </c>
      <c r="L39" s="28">
        <f>IF(N39&lt;&gt;"NA",IF(N39&lt;&gt;"Sin dato",1,0),0)</f>
        <v>1</v>
      </c>
      <c r="M39" s="28" t="b">
        <f>IF($J39&gt;0,N39&lt;&gt;"NA")</f>
        <v>1</v>
      </c>
      <c r="N39" s="27">
        <v>0.61365825911378502</v>
      </c>
      <c r="O39" s="18">
        <f>$K39</f>
        <v>1</v>
      </c>
      <c r="P39" s="18">
        <f>IF(N39="NA","NA",IF(N39="ND",0,IF(OR(N39="Sin dato",ISBLANK(O39)),"Sin dato",IF(O39=0,((Q39-N39)/Q39)*(POWER(-1, H39)),IF(O39&lt;0,1+(((N39-O39)*(POWER(-1, H39)))/O39),1-(((N39-O39)*(POWER(-1, H39)))/O39))))))</f>
        <v>1.3863417408862149</v>
      </c>
      <c r="Q39" s="20">
        <v>0.05</v>
      </c>
      <c r="R39" s="18">
        <f>IF(P39="NA","NA",IF(P39="Sin dato","Sin dato",1-P39))</f>
        <v>-0.38634174088621487</v>
      </c>
      <c r="S39" s="19">
        <f>IF(ISBLANK(O39),"Sin meta",IF(N39="NA","NA",IF(R39&lt;=0,J39,IF(AND(R39&lt;=Q39,R39&gt;0),(J39*(1-(R39/Q39))),0))))</f>
        <v>2</v>
      </c>
      <c r="T39" s="20" t="str">
        <f>IF(N39="NA","No",IF(N39="Sin dato","No",IF(S39=$J39,"V",IF(S39=0,"R","A"))))</f>
        <v>V</v>
      </c>
      <c r="U39" s="28" t="b">
        <f>IF($J39&gt;0,V39&lt;&gt;"NA")</f>
        <v>1</v>
      </c>
      <c r="V39" s="27">
        <v>1.02786797124147</v>
      </c>
      <c r="W39" s="18">
        <f>$K39</f>
        <v>1</v>
      </c>
      <c r="X39" s="18">
        <f>IF(V39="NA","NA",IF(V39="ND",0,IF(OR(V39="Sin dato",ISBLANK(W39)),"Sin dato",IF(W39=0,((Y39-V39)/Y39)*(POWER(-1,$H39)),IF(W39&lt;0,1+(((V39-W39)*(POWER(-1,$H39)))/W39),1-(((V39-W39)*(POWER(-1,$H39)))/W39))))))</f>
        <v>0.97213202875853</v>
      </c>
      <c r="Y39" s="20">
        <v>0.05</v>
      </c>
      <c r="Z39" s="18">
        <f>IF(X39="NA","NA",IF(X39="Sin dato","Sin dato",1-X39))</f>
        <v>2.7867971241470002E-2</v>
      </c>
      <c r="AA39" s="19">
        <f>IF(ISBLANK(W39),"Sin meta",IF(V39="NA","NA",IF(Z39&lt;=0,$J39,IF(AND(Z39&lt;=Y39,Z39&gt;0),($J39*(1-(Z39/Y39))),0))))</f>
        <v>0.88528115034119992</v>
      </c>
      <c r="AB39" s="19" t="str">
        <f>IF(N39="NA","No",IF(N39="Sin dato","No",IF(S39=$J39,"V",IF(S39=0,"R","A"))))</f>
        <v>V</v>
      </c>
      <c r="AC39" s="20" t="str">
        <f>IF(V39="NA","No",IF(V39="Sin dato","No",IF(AA39=$J39,"V",IF(AA39=0,"R","A"))))</f>
        <v>A</v>
      </c>
      <c r="AD39" s="18" t="str">
        <f>IF(AB39="No","No disponible",IF(AC39="No","No disponible",CONCATENATE(AB39,"-",AC39)))</f>
        <v>V-A</v>
      </c>
      <c r="AE39" s="18" t="str">
        <f>IF(AD39="No disponible","No disponible",IF(AC39=AB39,"No varía",AD39))</f>
        <v>V-A</v>
      </c>
      <c r="AF39" s="18" t="str">
        <f>IF(AE39="No disponible","No disponible",IF(AE39="No varía","No varía",IF(AC39="V","Mejora",IF(AC39="R","Empeora",IF(AB39="R","Mejora","Empeora")))))</f>
        <v>Empeora</v>
      </c>
      <c r="AG39" s="28" t="b">
        <f>IF($J39&gt;0,AH39&lt;&gt;"NA")</f>
        <v>1</v>
      </c>
      <c r="AH39" s="27">
        <v>0.52597378688015906</v>
      </c>
      <c r="AI39" s="18">
        <f>$K39</f>
        <v>1</v>
      </c>
      <c r="AJ39" s="18">
        <f>IF(AH39="NA","NA",IF(AH39="ND",0,IF(OR(AH39="Sin dato",ISBLANK(AI39)),"Sin dato",IF(AI39=0,((AK39-AH39)/AK39)*(POWER(-1,$H39)),IF(AI39&lt;0,1+(((AH39-AI39)*(POWER(-1,$H39)))/AI39),1-(((AH39-AI39)*(POWER(-1,$H39)))/AI39))))))</f>
        <v>1.4740262131198409</v>
      </c>
      <c r="AK39" s="20">
        <v>0.05</v>
      </c>
      <c r="AL39" s="18">
        <f>IF(AJ39="NA","NA",IF(AJ39="Sin dato","Sin dato",1-AJ39))</f>
        <v>-0.47402621311984094</v>
      </c>
      <c r="AM39" s="19">
        <f>IF(ISBLANK(AI39),"Sin meta",IF(AH39="NA","NA",IF(AL39&lt;=0,$J39,IF(AND(AL39&lt;=AK39,AL39&gt;0),($J39*(1-(AL39/AK39))),0))))</f>
        <v>2</v>
      </c>
      <c r="AN39" s="19" t="str">
        <f>IF(V39="NA","No",IF(V39="Sin dato","No",IF(AA39=$J39,"V",IF(AA39=0,"R","A"))))</f>
        <v>A</v>
      </c>
      <c r="AO39" s="20" t="str">
        <f>IF(AH39="NA","No",IF(AH39="Sin dato","No",IF(AM39=$J39,"V",IF(AM39=0,"R","A"))))</f>
        <v>V</v>
      </c>
      <c r="AP39" s="18" t="str">
        <f>IF(AN39="No","No disponible",IF(AO39="No","No disponible",CONCATENATE(AN39,"-",AO39)))</f>
        <v>A-V</v>
      </c>
      <c r="AQ39" s="18" t="str">
        <f>IF(AP39="No disponible","No disponible",IF(AO39=AN39,"No varía",AP39))</f>
        <v>A-V</v>
      </c>
      <c r="AR39" s="18" t="str">
        <f>IF(AQ39="No disponible","No disponible",IF(AQ39="No varía","No varía",IF(AO39="V","Mejora",IF(AO39="R","Empeora",IF(AN39="R","Mejora","Empeora")))))</f>
        <v>Mejora</v>
      </c>
      <c r="AS39" s="28" t="b">
        <f>IF($J39&gt;0,AT39&lt;&gt;"NA")</f>
        <v>1</v>
      </c>
      <c r="AT39" s="27">
        <v>0.58808701346353698</v>
      </c>
      <c r="AU39" s="18">
        <f>$K39</f>
        <v>1</v>
      </c>
      <c r="AV39" s="18">
        <f>IF(AT39="NA","NA",IF(AT39="ND",0,IF(OR(AT39="Sin dato",ISBLANK(AU39)),"Sin dato",IF(AU39=0,((AW39-AT39)/AW39)*(POWER(-1,$H39)),IF(AU39&lt;0,1+(((AT39-AU39)*(POWER(-1,$H39)))/AU39),1-(((AT39-AU39)*(POWER(-1,$H39)))/AU39))))))</f>
        <v>1.411912986536463</v>
      </c>
      <c r="AW39" s="20">
        <v>0.05</v>
      </c>
      <c r="AX39" s="18">
        <f>IF(AV39="NA","NA",IF(AV39="Sin dato","Sin dato",1-AV39))</f>
        <v>-0.41191298653646302</v>
      </c>
      <c r="AY39" s="19">
        <f>IF(ISBLANK(AU39),"Sin meta",IF(AT39="NA","NA",IF(AX39&lt;=0,$J39,IF(AND(AX39&lt;=AW39,AX39&gt;0),($J39*(1-(AX39/AW39))),0))))</f>
        <v>2</v>
      </c>
      <c r="AZ39" s="19" t="str">
        <f>IF(AH39="NA","No",IF(AH39="Sin dato","No",IF(AM39=$J39,"V",IF(AM39=0,"R","A"))))</f>
        <v>V</v>
      </c>
      <c r="BA39" s="20" t="str">
        <f>IF(AT39="NA","No",IF(AT39="Sin dato","No",IF(AY39=$J39,"V",IF(AY39=0,"R","A"))))</f>
        <v>V</v>
      </c>
      <c r="BB39" s="18" t="str">
        <f>IF(AZ39="No","No disponible",IF(BA39="No","No disponible",CONCATENATE(AZ39,"-",BA39)))</f>
        <v>V-V</v>
      </c>
      <c r="BC39" s="18" t="str">
        <f>IF(BB39="No disponible","No disponible",IF(BA39=AZ39,"No varía",BB39))</f>
        <v>No varía</v>
      </c>
      <c r="BD39" s="18" t="str">
        <f>IF(BC39="No disponible","No disponible",IF(BC39="No varía","No varía",IF(BA39="V","Mejora",IF(BA39="R","Empeora",IF(AZ39="R","Mejora","Empeora")))))</f>
        <v>No varía</v>
      </c>
      <c r="BE39" s="28" t="b">
        <f>IF($J39&gt;0,BF39&lt;&gt;"NA")</f>
        <v>1</v>
      </c>
      <c r="BF39" s="27">
        <v>0.59398460633684103</v>
      </c>
      <c r="BG39" s="18">
        <f>$K39</f>
        <v>1</v>
      </c>
      <c r="BH39" s="18">
        <f>IF(BF39="NA","NA",IF(BF39="ND",0,IF(OR(BF39="Sin dato",ISBLANK(BG39)),"Sin dato",IF(BG39=0,((BI39-BF39)/BI39)*(POWER(-1,$H39)),IF(BG39&lt;0,1+(((BF39-BG39)*(POWER(-1,$H39)))/BG39),1-(((BF39-BG39)*(POWER(-1,$H39)))/BG39))))))</f>
        <v>1.406015393663159</v>
      </c>
      <c r="BI39" s="20">
        <v>0.05</v>
      </c>
      <c r="BJ39" s="18">
        <f>IF(BH39="NA","NA",IF(BH39="Sin dato","Sin dato",1-BH39))</f>
        <v>-0.40601539366315897</v>
      </c>
      <c r="BK39" s="19">
        <f>IF(ISBLANK(BG39),"Sin meta",IF(BF39="NA","NA",IF(BJ39&lt;=0,$J39,IF(AND(BJ39&lt;=BI39,BJ39&gt;0),($J39*(1-(BJ39/BI39))),0))))</f>
        <v>2</v>
      </c>
      <c r="BL39" s="19" t="str">
        <f>IF(AT39="NA","No",IF(AT39="Sin dato","No",IF(AY39=$J39,"V",IF(AY39=0,"R","A"))))</f>
        <v>V</v>
      </c>
      <c r="BM39" s="20" t="str">
        <f>IF(BF39="NA","No",IF(BF39="Sin dato","No",IF(BK39=$J39,"V",IF(BK39=0,"R","A"))))</f>
        <v>V</v>
      </c>
      <c r="BN39" s="18" t="str">
        <f>IF(BL39="No","No disponible",IF(BM39="No","No disponible",CONCATENATE(BL39,"-",BM39)))</f>
        <v>V-V</v>
      </c>
      <c r="BO39" s="18" t="str">
        <f>IF(BN39="No disponible","No disponible",IF(BM39=BL39,"No varía",BN39))</f>
        <v>No varía</v>
      </c>
      <c r="BP39" s="18" t="str">
        <f>IF(BO39="No disponible","No disponible",IF(BO39="No varía","No varía",IF(BM39="V","Mejora",IF(BM39="R","Empeora",IF(BL39="R","Mejora","Empeora")))))</f>
        <v>No varía</v>
      </c>
      <c r="BQ39" s="28" t="b">
        <f>IF($J39&gt;0,BR39&lt;&gt;"NA")</f>
        <v>1</v>
      </c>
      <c r="BR39" s="27">
        <v>0.59780352054904906</v>
      </c>
      <c r="BS39" s="18">
        <f>$K39</f>
        <v>1</v>
      </c>
      <c r="BT39" s="18">
        <f>IF(BR39="NA","NA",IF(BR39="ND",0,IF(OR(BR39="Sin dato",ISBLANK(BS39)),"Sin dato",IF(BS39=0,((BU39-BR39)/BU39)*(POWER(-1,$H39)),IF(BS39&lt;0,1+(((BR39-BS39)*(POWER(-1,$H39)))/BS39),1-(((BR39-BS39)*(POWER(-1,$H39)))/BS39))))))</f>
        <v>1.4021964794509509</v>
      </c>
      <c r="BU39" s="20">
        <v>0.05</v>
      </c>
      <c r="BV39" s="18">
        <f>IF(BT39="NA","NA",IF(BT39="Sin dato","Sin dato",1-BT39))</f>
        <v>-0.40219647945095094</v>
      </c>
      <c r="BW39" s="19">
        <f>IF(ISBLANK(BS39),"Sin meta",IF(BR39="NA","NA",IF(BV39&lt;=0,$J39,IF(AND(BV39&lt;=BU39,BV39&gt;0),($J39*(1-(BV39/BU39))),0))))</f>
        <v>2</v>
      </c>
      <c r="BX39" s="19" t="str">
        <f>IF(BF39="NA","No",IF(BF39="Sin dato","No",IF(BK39=$J39,"V",IF(BK39=0,"R","A"))))</f>
        <v>V</v>
      </c>
      <c r="BY39" s="20" t="str">
        <f>IF(BR39="NA","No",IF(BR39="Sin dato","No",IF(BW39=$J39,"V",IF(BW39=0,"R","A"))))</f>
        <v>V</v>
      </c>
      <c r="BZ39" s="18" t="str">
        <f>IF(BX39="No","No disponible",IF(BY39="No","No disponible",CONCATENATE(BX39,"-",BY39)))</f>
        <v>V-V</v>
      </c>
      <c r="CA39" s="18" t="str">
        <f>IF(BZ39="No disponible","No disponible",IF(BY39=BX39,"No varía",BZ39))</f>
        <v>No varía</v>
      </c>
      <c r="CB39" s="18" t="str">
        <f>IF(CA39="No disponible","No disponible",IF(CA39="No varía","No varía",IF(BY39="V","Mejora",IF(BY39="R","Empeora",IF(BX39="R","Mejora","Empeora")))))</f>
        <v>No varía</v>
      </c>
      <c r="CC39" s="28" t="b">
        <f>IF($J39&gt;0,CD39&lt;&gt;"NA")</f>
        <v>1</v>
      </c>
      <c r="CD39" s="27">
        <v>0.76158404582010408</v>
      </c>
      <c r="CE39" s="18">
        <f>$K39</f>
        <v>1</v>
      </c>
      <c r="CF39" s="18">
        <f>IF(CD39="NA","NA",IF(CD39="ND",0,IF(OR(CD39="Sin dato",ISBLANK(CE39)),"Sin dato",IF(CE39=0,((CG39-CD39)/CG39)*(POWER(-1,$H39)),IF(CE39&lt;0,1+(((CD39-CE39)*(POWER(-1,$H39)))/CE39),1-(((CD39-CE39)*(POWER(-1,$H39)))/CE39))))))</f>
        <v>1.2384159541798958</v>
      </c>
      <c r="CG39" s="20">
        <v>0.05</v>
      </c>
      <c r="CH39" s="18">
        <f>IF(CF39="NA","NA",IF(CF39="Sin dato","Sin dato",1-CF39))</f>
        <v>-0.23841595417989581</v>
      </c>
      <c r="CI39" s="19">
        <f>IF(ISBLANK(CE39),"Sin meta",IF(CD39="NA","NA",IF(CH39&lt;=0,$J39,IF(AND(CH39&lt;=CG39,CH39&gt;0),($J39*(1-(CH39/CG39))),0))))</f>
        <v>2</v>
      </c>
      <c r="CJ39" s="19" t="str">
        <f>IF(BR39="NA","No",IF(BR39="Sin dato","No",IF(BW39=$J39,"V",IF(BW39=0,"R","A"))))</f>
        <v>V</v>
      </c>
      <c r="CK39" s="20" t="str">
        <f>IF(CD39="NA","No",IF(CD39="Sin dato","No",IF(CI39=$J39,"V",IF(CI39=0,"R","A"))))</f>
        <v>V</v>
      </c>
      <c r="CL39" s="18" t="str">
        <f>IF(CJ39="No","No disponible",IF(CK39="No","No disponible",CONCATENATE(CJ39,"-",CK39)))</f>
        <v>V-V</v>
      </c>
      <c r="CM39" s="18" t="str">
        <f>IF(CL39="No disponible","No disponible",IF(CK39=CJ39,"No varía",CL39))</f>
        <v>No varía</v>
      </c>
      <c r="CN39" s="18" t="str">
        <f>IF(CM39="No disponible","No disponible",IF(CM39="No varía","No varía",IF(CK39="V","Mejora",IF(CK39="R","Empeora",IF(CJ39="R","Mejora","Empeora")))))</f>
        <v>No varía</v>
      </c>
      <c r="CO39" s="28" t="b">
        <f>IF($J39&gt;0,CP39&lt;&gt;"NA")</f>
        <v>1</v>
      </c>
      <c r="CP39" s="27">
        <v>0.63001656797559702</v>
      </c>
      <c r="CQ39" s="18">
        <f>$K39</f>
        <v>1</v>
      </c>
      <c r="CR39" s="18">
        <f>IF(CP39="NA","NA",IF(CP39="ND",0,IF(OR(CP39="Sin dato",ISBLANK(CQ39)),"Sin dato",IF(CQ39=0,((CS39-CP39)/CS39)*(POWER(-1,$H39)),IF(CQ39&lt;0,1+(((CP39-CQ39)*(POWER(-1,$H39)))/CQ39),1-(((CP39-CQ39)*(POWER(-1,$H39)))/CQ39))))))</f>
        <v>1.3699834320244029</v>
      </c>
      <c r="CS39" s="20">
        <v>0.05</v>
      </c>
      <c r="CT39" s="18">
        <f>IF(CR39="NA","NA",IF(CR39="Sin dato","Sin dato",1-CR39))</f>
        <v>-0.36998343202440287</v>
      </c>
      <c r="CU39" s="19">
        <f>IF(ISBLANK(CQ39),"Sin meta",IF(CP39="NA","NA",IF(CT39&lt;=0,$J39,IF(AND(CT39&lt;=CS39,CT39&gt;0),($J39*(1-(CT39/CS39))),0))))</f>
        <v>2</v>
      </c>
      <c r="CV39" s="19" t="str">
        <f>IF(CD39="NA","No",IF(CD39="Sin dato","No",IF(CI39=$J39,"V",IF(CI39=0,"R","A"))))</f>
        <v>V</v>
      </c>
      <c r="CW39" s="20" t="str">
        <f>IF(CP39="NA","No",IF(CP39="Sin dato","No",IF(CU39=$J39,"V",IF(CU39=0,"R","A"))))</f>
        <v>V</v>
      </c>
      <c r="CX39" s="18" t="str">
        <f>IF(CV39="No","No disponible",IF(CW39="No","No disponible",CONCATENATE(CV39,"-",CW39)))</f>
        <v>V-V</v>
      </c>
      <c r="CY39" s="18" t="str">
        <f>IF(CX39="No disponible","No disponible",IF(CW39=CV39,"No varía",CX39))</f>
        <v>No varía</v>
      </c>
      <c r="CZ39" s="18" t="str">
        <f>IF(CY39="No disponible","No disponible",IF(CY39="No varía","No varía",IF(CW39="V","Mejora",IF(CW39="R","Empeora",IF(CV39="R","Mejora","Empeora")))))</f>
        <v>No varía</v>
      </c>
      <c r="DA39" s="28" t="b">
        <f>IF($J39&gt;0,DB39&lt;&gt;"NA")</f>
        <v>1</v>
      </c>
      <c r="DB39" s="27" t="s">
        <v>28</v>
      </c>
      <c r="DC39" s="18">
        <f>$K39</f>
        <v>1</v>
      </c>
      <c r="DD39" s="18" t="str">
        <f>IF(DB39="NA","NA",IF(DB39="ND",0,IF(OR(DB39="Sin dato",ISBLANK(DC39)),"Sin dato",IF(DC39=0,((DE39-DB39)/DE39)*(POWER(-1,$H39)),IF(DC39&lt;0,1+(((DB39-DC39)*(POWER(-1,$H39)))/DC39),1-(((DB39-DC39)*(POWER(-1,$H39)))/DC39))))))</f>
        <v>Sin dato</v>
      </c>
      <c r="DE39" s="20">
        <v>0.05</v>
      </c>
      <c r="DF39" s="18" t="str">
        <f>IF(DD39="NA","NA",IF(DD39="Sin dato","Sin dato",1-DD39))</f>
        <v>Sin dato</v>
      </c>
      <c r="DG39" s="19">
        <f>IF(ISBLANK(DC39),"Sin meta",IF(DB39="NA","NA",IF(DF39&lt;=0,$J39,IF(AND(DF39&lt;=DE39,DF39&gt;0),($J39*(1-(DF39/DE39))),0))))</f>
        <v>0</v>
      </c>
      <c r="DH39" s="19" t="str">
        <f>IF(CP39="NA","No",IF(CP39="Sin dato","No",IF(CU39=$J39,"V",IF(CU39=0,"R","A"))))</f>
        <v>V</v>
      </c>
      <c r="DI39" s="20" t="str">
        <f>IF(DB39="NA","No",IF(DB39="Sin dato","No",IF(DG39=$J39,"V",IF(DG39=0,"R","A"))))</f>
        <v>No</v>
      </c>
      <c r="DJ39" s="18" t="str">
        <f>IF(DH39="No","No disponible",IF(DI39="No","No disponible",CONCATENATE(DH39,"-",DI39)))</f>
        <v>No disponible</v>
      </c>
      <c r="DK39" s="18" t="str">
        <f>IF(DJ39="No disponible","No disponible",IF(DI39=DH39,"No varía",DJ39))</f>
        <v>No disponible</v>
      </c>
      <c r="DL39" s="18" t="str">
        <f>IF(DK39="No disponible","No disponible",IF(DK39="No varía","No varía",IF(DI39="V","Mejora",IF(DI39="R","Empeora",IF(DH39="R","Mejora","Empeora")))))</f>
        <v>No disponible</v>
      </c>
      <c r="DM39" s="28" t="b">
        <f>IF($J39&gt;0,DN39&lt;&gt;"NA")</f>
        <v>1</v>
      </c>
      <c r="DN39" s="27" t="s">
        <v>28</v>
      </c>
      <c r="DO39" s="18">
        <f>$K39</f>
        <v>1</v>
      </c>
      <c r="DP39" s="18" t="str">
        <f>IF(DN39="NA","NA",IF(DN39="ND",0,IF(OR(DN39="Sin dato",ISBLANK(DO39)),"Sin dato",IF(DO39=0,((DQ39-DN39)/DQ39)*(POWER(-1,$H39)),IF(DO39&lt;0,1+(((DN39-DO39)*(POWER(-1,$H39)))/DO39),1-(((DN39-DO39)*(POWER(-1,$H39)))/DO39))))))</f>
        <v>Sin dato</v>
      </c>
      <c r="DQ39" s="20">
        <v>0.05</v>
      </c>
      <c r="DR39" s="18" t="str">
        <f>IF(DP39="NA","NA",IF(DP39="Sin dato","Sin dato",1-DP39))</f>
        <v>Sin dato</v>
      </c>
      <c r="DS39" s="19">
        <f>IF(ISBLANK(DO39),"Sin meta",IF(DN39="NA","NA",IF(DR39&lt;=0,$J39,IF(AND(DR39&lt;=DQ39,DR39&gt;0),($J39*(1-(DR39/DQ39))),0))))</f>
        <v>0</v>
      </c>
      <c r="DT39" s="19" t="str">
        <f>IF(DB39="NA","No",IF(DB39="Sin dato","No",IF(DG39=$J39,"V",IF(DG39=0,"R","A"))))</f>
        <v>No</v>
      </c>
      <c r="DU39" s="20" t="str">
        <f>IF(DN39="NA","No",IF(DN39="Sin dato","No",IF(DS39=$J39,"V",IF(DS39=0,"R","A"))))</f>
        <v>No</v>
      </c>
      <c r="DV39" s="18" t="str">
        <f>IF(DT39="No","No disponible",IF(DU39="No","No disponible",CONCATENATE(DT39,"-",DU39)))</f>
        <v>No disponible</v>
      </c>
      <c r="DW39" s="18" t="str">
        <f>IF(DV39="No disponible","No disponible",IF(DU39=DT39,"No varía",DV39))</f>
        <v>No disponible</v>
      </c>
      <c r="DX39" s="18" t="str">
        <f>IF(DW39="No disponible","No disponible",IF(DW39="No varía","No varía",IF(DU39="V","Mejora",IF(DU39="R","Empeora",IF(DT39="R","Mejora","Empeora")))))</f>
        <v>No disponible</v>
      </c>
      <c r="DY39" s="28" t="b">
        <f>IF($J39&gt;0,DZ39&lt;&gt;"NA")</f>
        <v>1</v>
      </c>
      <c r="DZ39" s="27" t="s">
        <v>28</v>
      </c>
      <c r="EA39" s="18">
        <f>$K39</f>
        <v>1</v>
      </c>
      <c r="EB39" s="18" t="str">
        <f>IF(DZ39="NA","NA",IF(DZ39="ND",0,IF(OR(DZ39="Sin dato",ISBLANK(EA39)),"Sin dato",IF(EA39=0,((EC39-DZ39)/EC39)*(POWER(-1,$H39)),IF(EA39&lt;0,1+(((DZ39-EA39)*(POWER(-1,$H39)))/EA39),1-(((DZ39-EA39)*(POWER(-1,$H39)))/EA39))))))</f>
        <v>Sin dato</v>
      </c>
      <c r="EC39" s="20">
        <v>0.05</v>
      </c>
      <c r="ED39" s="18" t="str">
        <f>IF(EB39="NA","NA",IF(EB39="Sin dato","Sin dato",1-EB39))</f>
        <v>Sin dato</v>
      </c>
      <c r="EE39" s="19">
        <f>IF(ISBLANK(EA39),"Sin meta",IF(DZ39="NA","NA",IF(ED39&lt;=0,$J39,IF(AND(ED39&lt;=EC39,ED39&gt;0),($J39*(1-(ED39/EC39))),0))))</f>
        <v>0</v>
      </c>
      <c r="EF39" s="19" t="str">
        <f>IF(DN39="NA","No",IF(DN39="Sin dato","No",IF(DS39=$J39,"V",IF(DS39=0,"R","A"))))</f>
        <v>No</v>
      </c>
      <c r="EG39" s="20" t="str">
        <f>IF(DZ39="NA","No",IF(DZ39="Sin dato","No",IF(EE39=$J39,"V",IF(EE39=0,"R","A"))))</f>
        <v>No</v>
      </c>
      <c r="EH39" s="18" t="str">
        <f>IF(EF39="No","No disponible",IF(EG39="No","No disponible",CONCATENATE(EF39,"-",EG39)))</f>
        <v>No disponible</v>
      </c>
      <c r="EI39" s="18" t="str">
        <f>IF(EH39="No disponible","No disponible",IF(EG39=EF39,"No varía",EH39))</f>
        <v>No disponible</v>
      </c>
      <c r="EJ39" s="18" t="str">
        <f>IF(EI39="No disponible","No disponible",IF(EI39="No varía","No varía",IF(EG39="V","Mejora",IF(EG39="R","Empeora",IF(EF39="R","Mejora","Empeora")))))</f>
        <v>No disponible</v>
      </c>
      <c r="EK39" s="28" t="b">
        <f>IF($J39&gt;0,EL39&lt;&gt;"NA")</f>
        <v>1</v>
      </c>
      <c r="EL39" s="27" t="s">
        <v>28</v>
      </c>
      <c r="EM39" s="18">
        <f>$K39</f>
        <v>1</v>
      </c>
      <c r="EN39" s="18" t="str">
        <f>IF(EL39="NA","NA",IF(EL39="ND",0,IF(OR(EL39="Sin dato",ISBLANK(EM39)),"Sin dato",IF(EM39=0,((EO39-EL39)/EO39)*(POWER(-1,$H39)),IF(EM39&lt;0,1+(((EL39-EM39)*(POWER(-1,$H39)))/EM39),1-(((EL39-EM39)*(POWER(-1,$H39)))/EM39))))))</f>
        <v>Sin dato</v>
      </c>
      <c r="EO39" s="20">
        <v>0.05</v>
      </c>
      <c r="EP39" s="18" t="str">
        <f>IF(EN39="NA","NA",IF(EN39="Sin dato","Sin dato",1-EN39))</f>
        <v>Sin dato</v>
      </c>
      <c r="EQ39" s="19">
        <f>IF(ISBLANK(EM39),"Sin meta",IF(EL39="NA","NA",IF(EP39&lt;=0,$J39,IF(AND(EP39&lt;=EO39,EP39&gt;0),($J39*(1-(EP39/EO39))),0))))</f>
        <v>0</v>
      </c>
      <c r="ER39" s="19" t="str">
        <f>IF(DZ39="NA","No",IF(DZ39="Sin dato","No",IF(EE39=$J39,"V",IF(EE39=0,"R","A"))))</f>
        <v>No</v>
      </c>
      <c r="ES39" s="20" t="str">
        <f>IF(EL39="NA","No",IF(EL39="Sin dato","No",IF(EQ39=$J39,"V",IF(EQ39=0,"R","A"))))</f>
        <v>No</v>
      </c>
      <c r="ET39" s="18" t="str">
        <f>IF(ER39="No","No disponible",IF(ES39="No","No disponible",CONCATENATE(ER39,"-",ES39)))</f>
        <v>No disponible</v>
      </c>
      <c r="EU39" s="18" t="str">
        <f>IF(ET39="No disponible","No disponible",IF(ES39=ER39,"No varía",ET39))</f>
        <v>No disponible</v>
      </c>
      <c r="EV39" s="18" t="str">
        <f>IF(EU39="No disponible","No disponible",IF(EU39="No varía","No varía",IF(ES39="V","Mejora",IF(ES39="R","Empeora",IF(ER39="R","Mejora","Empeora")))))</f>
        <v>No disponible</v>
      </c>
      <c r="EW39" s="45"/>
      <c r="EX39" s="25" t="b">
        <f>IF(EL39="NA","NA",IF(EL39="ND","GC0",IF(EL39="Sin dato",IF(DZ39="NA","NA",IF(DZ39="ND","GC0",IF(DZ39="Sin dato",IF(DN39="NA","NA",IF(DN39="ND","GC0",IF(DN39="Sin dato",IF(DB39="NA","NA",IF(DB39="ND","GC0",IF(DB39="Sin dato",IF(CP39="NA","NA",IF(CP39="ND","GC0",IF(CP39="Sin dato",IF(CD39="NA","NA",IF(CD39="ND","GC0",IF(CD39="Sin dato",IF(BR39="NA","NA",IF(BR39="ND","GC0",IF(BR39="Sin dato",IF(BF39="NA","NA",IF(BF39="ND","GC0",IF(BF39="Sin dato",IF(AT39="NA","NA",IF(AT39="ND","GC0",IF(AT39="Sin dato",IF(AH39="NA","NA",IF(AH39="ND","GC0",IF(AH39="Sin dato",IF(V39="NA","No evaluable",IF(V39="Sin dato", IF(N39="Sin dato", IF(($B$58-$B$71)&gt;($I39),"GC0",  "No evaluable"))))))))))))))))))))))))))))))))))</f>
        <v>0</v>
      </c>
      <c r="EZ39" s="2">
        <f>IF(EX39="GC0",0,IF(EX39=FALSE,IF(EL39="Sin dato",IF(DZ39="Sin dato",IF(DN39="Sin dato",IF(DB39="Sin dato",IF(CP39="Sin dato",IF(CD39="Sin dato",IF(BR39="Sin dato",IF(BF39="Sin dato",IF(AT39="Sin dato",IF(AH39="Sin dato",IF(V39="Sin dato",IF(N39="Sin dato",0,S39),AA39),AM39),AY39),BK39),BW39),CI39),CU39),DG39),DS39),EE39),EQ39)))</f>
        <v>2</v>
      </c>
      <c r="FE39" s="24">
        <f>IF(EZ39=FALSE,0,IF(EZ39="GC0",0,EZ39))</f>
        <v>2</v>
      </c>
      <c r="FH39" s="23" t="b">
        <f>IF($J39&gt;0,FI39&lt;&gt;"NA")</f>
        <v>1</v>
      </c>
      <c r="FI39" s="38">
        <f>IF(EL39="Sin dato",IF(DZ39="Sin dato",IF(DN39="Sin dato",IF(DB39="Sin dato",IF(CP39="Sin dato",IF(CD39="Sin dato",IF(BR39="Sin dato",IF(BF39="Sin dato",IF(AT39="Sin dato",IF(AH39="Sin dato",IF(V39="Sin dato",IF(N39="Sin dato","Sin dato",N39),V39),AH39),AT39),BF39),BR39),CD39),CP39),DB39),DN39),DZ39),EL39)</f>
        <v>0.63001656797559702</v>
      </c>
      <c r="FJ39" s="18">
        <f>IF(FI39="NA",$K39,IF(FI39="Sin dato",$K39,IF(FK39="Diciembre",$EM39,IF(FK39="Noviembre",$EA39,IF(FK39="Octubre",$DO39,IF(FK39="Septiembre",$DC39,IF(FK39="Agosto",$CQ39,IF(FK39="Julio",$CE39,IF(FK39="Junio",$BS39,IF(FK39="Mayo",$BG39,IF(FK39="Abril",$AU39,IF(FK39="Marzo",$AI39,IF(FK39="Febrero",$W39,IF(FK39="Enero",$O39,$K39))))))))))))))</f>
        <v>1</v>
      </c>
      <c r="FK39" s="18" t="str">
        <f>IF(FI39="NA","NA",IF(EL39="Sin dato",IF(DZ39="Sin dato",IF(DN39="Sin dato",IF(DB39="Sin dato",IF(CP39="Sin dato",IF(CD39="Sin dato",IF(BR39="Sin dato",IF(BF39="Sin dato",IF(AT39="Sin dato",IF(AH39="Sin dato",IF(V39="Sin dato",IF(N39="Sin dato","Sin dato","Enero"),"Febrero"),"Marzo"),"Abril"),"Mayo"),"Junio"),"Julio"),"Agosto"),"Septiembre"),"Octubre"),"Noviembre"),"Diciembre"))</f>
        <v>Agosto</v>
      </c>
      <c r="FL39" s="18">
        <f>IF(FI39="NA","NA",IF(FI39="ND",0,IF(OR(FI39="Sin dato",ISBLANK(FJ39)),"Sin dato",IF(FJ39=0,((FM39-FI39)/FM39)*(POWER(-1, $H39)),IF(FJ39&lt;0,1+(((FI39-FJ39)*(POWER(-1, $H39)))/FJ39),1-(((FI39-FJ39)*(POWER(-1, $H39)))/FJ39))))))</f>
        <v>1.3699834320244029</v>
      </c>
      <c r="FM39" s="20">
        <f>$EO39</f>
        <v>0.05</v>
      </c>
      <c r="FN39" s="18">
        <f>IF(FL39="NA","NA",IF(FL39="Sin dato","Sin dato",1-FL39))</f>
        <v>-0.36998343202440287</v>
      </c>
      <c r="FO39" s="19">
        <f>IF(ISBLANK(FJ39),"Sin meta",IF(FI39="NA","NA",IF(FN39&lt;=0,$J39,IF(AND(FN39&lt;=FM39,FN39&gt;0),($J39*(1-(FN39/FM39))),0))))</f>
        <v>2</v>
      </c>
      <c r="FP39" s="18"/>
    </row>
    <row r="40" spans="1:172" ht="45" customHeight="1" x14ac:dyDescent="0.25">
      <c r="A40" s="42"/>
      <c r="B40" s="41"/>
      <c r="C40" s="48"/>
      <c r="D40" s="46" t="s">
        <v>55</v>
      </c>
      <c r="E40" s="31" t="s">
        <v>54</v>
      </c>
      <c r="F40" s="46" t="s">
        <v>34</v>
      </c>
      <c r="G40" s="46" t="s">
        <v>30</v>
      </c>
      <c r="H40" s="32">
        <v>0</v>
      </c>
      <c r="I40" s="32">
        <v>30</v>
      </c>
      <c r="J40" s="31">
        <v>3</v>
      </c>
      <c r="K40" s="21">
        <v>11</v>
      </c>
      <c r="L40" s="28">
        <f>IF(N40&lt;&gt;"NA",IF(N40&lt;&gt;"Sin dato",1,0),0)</f>
        <v>1</v>
      </c>
      <c r="M40" s="28" t="b">
        <f>IF($J40&gt;0,N40&lt;&gt;"NA")</f>
        <v>1</v>
      </c>
      <c r="N40" s="30">
        <v>14.493826903426507</v>
      </c>
      <c r="O40" s="21">
        <f>$K40</f>
        <v>11</v>
      </c>
      <c r="P40" s="18">
        <f>IF(N40="NA","NA",IF(N40="ND",0,IF(OR(N40="Sin dato",ISBLANK(O40)),"Sin dato",IF(O40=0,((Q40-N40)/Q40)*(POWER(-1, H40)),IF(O40&lt;0,1+(((N40-O40)*(POWER(-1, H40)))/O40),1-(((N40-O40)*(POWER(-1, H40)))/O40))))))</f>
        <v>0.68237937241577207</v>
      </c>
      <c r="Q40" s="20">
        <v>0.05</v>
      </c>
      <c r="R40" s="18">
        <f>IF(P40="NA","NA",IF(P40="Sin dato","Sin dato",1-P40))</f>
        <v>0.31762062758422793</v>
      </c>
      <c r="S40" s="19">
        <f>IF(ISBLANK(O40),"Sin meta",IF(N40="NA","NA",IF(R40&lt;=0,J40,IF(AND(R40&lt;=Q40,R40&gt;0),(J40*(1-(R40/Q40))),0))))</f>
        <v>0</v>
      </c>
      <c r="T40" s="20" t="str">
        <f>IF(N40="NA","No",IF(N40="Sin dato","No",IF(S40=$J40,"V",IF(S40=0,"R","A"))))</f>
        <v>R</v>
      </c>
      <c r="U40" s="28" t="b">
        <f>IF($J40&gt;0,V40&lt;&gt;"NA")</f>
        <v>1</v>
      </c>
      <c r="V40" s="29">
        <v>14.13</v>
      </c>
      <c r="W40" s="21">
        <f>$K40</f>
        <v>11</v>
      </c>
      <c r="X40" s="18">
        <f>IF(V40="NA","NA",IF(V40="ND",0,IF(OR(V40="Sin dato",ISBLANK(W40)),"Sin dato",IF(W40=0,((Y40-V40)/Y40)*(POWER(-1,$H40)),IF(W40&lt;0,1+(((V40-W40)*(POWER(-1,$H40)))/W40),1-(((V40-W40)*(POWER(-1,$H40)))/W40))))))</f>
        <v>0.71545454545454534</v>
      </c>
      <c r="Y40" s="20">
        <v>0.05</v>
      </c>
      <c r="Z40" s="18">
        <f>IF(X40="NA","NA",IF(X40="Sin dato","Sin dato",1-X40))</f>
        <v>0.28454545454545466</v>
      </c>
      <c r="AA40" s="19">
        <f>IF(ISBLANK(W40),"Sin meta",IF(V40="NA","NA",IF(Z40&lt;=0,$J40,IF(AND(Z40&lt;=Y40,Z40&gt;0),($J40*(1-(Z40/Y40))),0))))</f>
        <v>0</v>
      </c>
      <c r="AB40" s="19" t="str">
        <f>IF(N40="NA","No",IF(N40="Sin dato","No",IF(S40=$J40,"V",IF(S40=0,"R","A"))))</f>
        <v>R</v>
      </c>
      <c r="AC40" s="20" t="str">
        <f>IF(V40="NA","No",IF(V40="Sin dato","No",IF(AA40=$J40,"V",IF(AA40=0,"R","A"))))</f>
        <v>R</v>
      </c>
      <c r="AD40" s="18" t="str">
        <f>IF(AB40="No","No disponible",IF(AC40="No","No disponible",CONCATENATE(AB40,"-",AC40)))</f>
        <v>R-R</v>
      </c>
      <c r="AE40" s="18" t="str">
        <f>IF(AD40="No disponible","No disponible",IF(AC40=AB40,"No varía",AD40))</f>
        <v>No varía</v>
      </c>
      <c r="AF40" s="18" t="str">
        <f>IF(AE40="No disponible","No disponible",IF(AE40="No varía","No varía",IF(AC40="V","Mejora",IF(AC40="R","Empeora",IF(AB40="R","Mejora","Empeora")))))</f>
        <v>No varía</v>
      </c>
      <c r="AG40" s="28" t="b">
        <f>IF($J40&gt;0,AH40&lt;&gt;"NA")</f>
        <v>1</v>
      </c>
      <c r="AH40" s="29">
        <v>14.13</v>
      </c>
      <c r="AI40" s="21">
        <f>$K40</f>
        <v>11</v>
      </c>
      <c r="AJ40" s="18">
        <f>IF(AH40="NA","NA",IF(AH40="ND",0,IF(OR(AH40="Sin dato",ISBLANK(AI40)),"Sin dato",IF(AI40=0,((AK40-AH40)/AK40)*(POWER(-1,$H40)),IF(AI40&lt;0,1+(((AH40-AI40)*(POWER(-1,$H40)))/AI40),1-(((AH40-AI40)*(POWER(-1,$H40)))/AI40))))))</f>
        <v>0.71545454545454534</v>
      </c>
      <c r="AK40" s="20">
        <v>0.05</v>
      </c>
      <c r="AL40" s="18">
        <f>IF(AJ40="NA","NA",IF(AJ40="Sin dato","Sin dato",1-AJ40))</f>
        <v>0.28454545454545466</v>
      </c>
      <c r="AM40" s="19">
        <f>IF(ISBLANK(AI40),"Sin meta",IF(AH40="NA","NA",IF(AL40&lt;=0,$J40,IF(AND(AL40&lt;=AK40,AL40&gt;0),($J40*(1-(AL40/AK40))),0))))</f>
        <v>0</v>
      </c>
      <c r="AN40" s="19" t="str">
        <f>IF(V40="NA","No",IF(V40="Sin dato","No",IF(AA40=$J40,"V",IF(AA40=0,"R","A"))))</f>
        <v>R</v>
      </c>
      <c r="AO40" s="20" t="str">
        <f>IF(AH40="NA","No",IF(AH40="Sin dato","No",IF(AM40=$J40,"V",IF(AM40=0,"R","A"))))</f>
        <v>R</v>
      </c>
      <c r="AP40" s="18" t="str">
        <f>IF(AN40="No","No disponible",IF(AO40="No","No disponible",CONCATENATE(AN40,"-",AO40)))</f>
        <v>R-R</v>
      </c>
      <c r="AQ40" s="18" t="str">
        <f>IF(AP40="No disponible","No disponible",IF(AO40=AN40,"No varía",AP40))</f>
        <v>No varía</v>
      </c>
      <c r="AR40" s="18" t="str">
        <f>IF(AQ40="No disponible","No disponible",IF(AQ40="No varía","No varía",IF(AO40="V","Mejora",IF(AO40="R","Empeora",IF(AN40="R","Mejora","Empeora")))))</f>
        <v>No varía</v>
      </c>
      <c r="AS40" s="28" t="b">
        <f>IF($J40&gt;0,AT40&lt;&gt;"NA")</f>
        <v>1</v>
      </c>
      <c r="AT40" s="30">
        <v>14.19</v>
      </c>
      <c r="AU40" s="21">
        <f>$K40</f>
        <v>11</v>
      </c>
      <c r="AV40" s="18">
        <f>IF(AT40="NA","NA",IF(AT40="ND",0,IF(OR(AT40="Sin dato",ISBLANK(AU40)),"Sin dato",IF(AU40=0,((AW40-AT40)/AW40)*(POWER(-1,$H40)),IF(AU40&lt;0,1+(((AT40-AU40)*(POWER(-1,$H40)))/AU40),1-(((AT40-AU40)*(POWER(-1,$H40)))/AU40))))))</f>
        <v>0.71</v>
      </c>
      <c r="AW40" s="20">
        <v>0.05</v>
      </c>
      <c r="AX40" s="18">
        <f>IF(AV40="NA","NA",IF(AV40="Sin dato","Sin dato",1-AV40))</f>
        <v>0.29000000000000004</v>
      </c>
      <c r="AY40" s="19">
        <f>IF(ISBLANK(AU40),"Sin meta",IF(AT40="NA","NA",IF(AX40&lt;=0,$J40,IF(AND(AX40&lt;=AW40,AX40&gt;0),($J40*(1-(AX40/AW40))),0))))</f>
        <v>0</v>
      </c>
      <c r="AZ40" s="19" t="str">
        <f>IF(AH40="NA","No",IF(AH40="Sin dato","No",IF(AM40=$J40,"V",IF(AM40=0,"R","A"))))</f>
        <v>R</v>
      </c>
      <c r="BA40" s="20" t="str">
        <f>IF(AT40="NA","No",IF(AT40="Sin dato","No",IF(AY40=$J40,"V",IF(AY40=0,"R","A"))))</f>
        <v>R</v>
      </c>
      <c r="BB40" s="18" t="str">
        <f>IF(AZ40="No","No disponible",IF(BA40="No","No disponible",CONCATENATE(AZ40,"-",BA40)))</f>
        <v>R-R</v>
      </c>
      <c r="BC40" s="18" t="str">
        <f>IF(BB40="No disponible","No disponible",IF(BA40=AZ40,"No varía",BB40))</f>
        <v>No varía</v>
      </c>
      <c r="BD40" s="18" t="str">
        <f>IF(BC40="No disponible","No disponible",IF(BC40="No varía","No varía",IF(BA40="V","Mejora",IF(BA40="R","Empeora",IF(AZ40="R","Mejora","Empeora")))))</f>
        <v>No varía</v>
      </c>
      <c r="BE40" s="28" t="b">
        <f>IF($J40&gt;0,BF40&lt;&gt;"NA")</f>
        <v>1</v>
      </c>
      <c r="BF40" s="29">
        <v>14.2</v>
      </c>
      <c r="BG40" s="21">
        <f>$K40</f>
        <v>11</v>
      </c>
      <c r="BH40" s="18">
        <f>IF(BF40="NA","NA",IF(BF40="ND",0,IF(OR(BF40="Sin dato",ISBLANK(BG40)),"Sin dato",IF(BG40=0,((BI40-BF40)/BI40)*(POWER(-1,$H40)),IF(BG40&lt;0,1+(((BF40-BG40)*(POWER(-1,$H40)))/BG40),1-(((BF40-BG40)*(POWER(-1,$H40)))/BG40))))))</f>
        <v>0.70909090909090922</v>
      </c>
      <c r="BI40" s="20">
        <v>0.05</v>
      </c>
      <c r="BJ40" s="18">
        <f>IF(BH40="NA","NA",IF(BH40="Sin dato","Sin dato",1-BH40))</f>
        <v>0.29090909090909078</v>
      </c>
      <c r="BK40" s="19">
        <f>IF(ISBLANK(BG40),"Sin meta",IF(BF40="NA","NA",IF(BJ40&lt;=0,$J40,IF(AND(BJ40&lt;=BI40,BJ40&gt;0),($J40*(1-(BJ40/BI40))),0))))</f>
        <v>0</v>
      </c>
      <c r="BL40" s="19" t="str">
        <f>IF(AT40="NA","No",IF(AT40="Sin dato","No",IF(AY40=$J40,"V",IF(AY40=0,"R","A"))))</f>
        <v>R</v>
      </c>
      <c r="BM40" s="20" t="str">
        <f>IF(BF40="NA","No",IF(BF40="Sin dato","No",IF(BK40=$J40,"V",IF(BK40=0,"R","A"))))</f>
        <v>R</v>
      </c>
      <c r="BN40" s="18" t="str">
        <f>IF(BL40="No","No disponible",IF(BM40="No","No disponible",CONCATENATE(BL40,"-",BM40)))</f>
        <v>R-R</v>
      </c>
      <c r="BO40" s="18" t="str">
        <f>IF(BN40="No disponible","No disponible",IF(BM40=BL40,"No varía",BN40))</f>
        <v>No varía</v>
      </c>
      <c r="BP40" s="18" t="str">
        <f>IF(BO40="No disponible","No disponible",IF(BO40="No varía","No varía",IF(BM40="V","Mejora",IF(BM40="R","Empeora",IF(BL40="R","Mejora","Empeora")))))</f>
        <v>No varía</v>
      </c>
      <c r="BQ40" s="28" t="b">
        <f>IF($J40&gt;0,BR40&lt;&gt;"NA")</f>
        <v>1</v>
      </c>
      <c r="BR40" s="29">
        <v>14.26</v>
      </c>
      <c r="BS40" s="21">
        <f>$K40</f>
        <v>11</v>
      </c>
      <c r="BT40" s="18">
        <f>IF(BR40="NA","NA",IF(BR40="ND",0,IF(OR(BR40="Sin dato",ISBLANK(BS40)),"Sin dato",IF(BS40=0,((BU40-BR40)/BU40)*(POWER(-1,$H40)),IF(BS40&lt;0,1+(((BR40-BS40)*(POWER(-1,$H40)))/BS40),1-(((BR40-BS40)*(POWER(-1,$H40)))/BS40))))))</f>
        <v>0.70363636363636362</v>
      </c>
      <c r="BU40" s="20">
        <v>0.05</v>
      </c>
      <c r="BV40" s="18">
        <f>IF(BT40="NA","NA",IF(BT40="Sin dato","Sin dato",1-BT40))</f>
        <v>0.29636363636363638</v>
      </c>
      <c r="BW40" s="19">
        <f>IF(ISBLANK(BS40),"Sin meta",IF(BR40="NA","NA",IF(BV40&lt;=0,$J40,IF(AND(BV40&lt;=BU40,BV40&gt;0),($J40*(1-(BV40/BU40))),0))))</f>
        <v>0</v>
      </c>
      <c r="BX40" s="19" t="str">
        <f>IF(BF40="NA","No",IF(BF40="Sin dato","No",IF(BK40=$J40,"V",IF(BK40=0,"R","A"))))</f>
        <v>R</v>
      </c>
      <c r="BY40" s="20" t="str">
        <f>IF(BR40="NA","No",IF(BR40="Sin dato","No",IF(BW40=$J40,"V",IF(BW40=0,"R","A"))))</f>
        <v>R</v>
      </c>
      <c r="BZ40" s="18" t="str">
        <f>IF(BX40="No","No disponible",IF(BY40="No","No disponible",CONCATENATE(BX40,"-",BY40)))</f>
        <v>R-R</v>
      </c>
      <c r="CA40" s="18" t="str">
        <f>IF(BZ40="No disponible","No disponible",IF(BY40=BX40,"No varía",BZ40))</f>
        <v>No varía</v>
      </c>
      <c r="CB40" s="18" t="str">
        <f>IF(CA40="No disponible","No disponible",IF(CA40="No varía","No varía",IF(BY40="V","Mejora",IF(BY40="R","Empeora",IF(BX40="R","Mejora","Empeora")))))</f>
        <v>No varía</v>
      </c>
      <c r="CC40" s="28" t="b">
        <f>IF($J40&gt;0,CD40&lt;&gt;"NA")</f>
        <v>1</v>
      </c>
      <c r="CD40" s="29">
        <v>14.31</v>
      </c>
      <c r="CE40" s="21">
        <f>$K40</f>
        <v>11</v>
      </c>
      <c r="CF40" s="18">
        <f>IF(CD40="NA","NA",IF(CD40="ND",0,IF(OR(CD40="Sin dato",ISBLANK(CE40)),"Sin dato",IF(CE40=0,((CG40-CD40)/CG40)*(POWER(-1,$H40)),IF(CE40&lt;0,1+(((CD40-CE40)*(POWER(-1,$H40)))/CE40),1-(((CD40-CE40)*(POWER(-1,$H40)))/CE40))))))</f>
        <v>0.69909090909090899</v>
      </c>
      <c r="CG40" s="20">
        <v>0.05</v>
      </c>
      <c r="CH40" s="18">
        <f>IF(CF40="NA","NA",IF(CF40="Sin dato","Sin dato",1-CF40))</f>
        <v>0.30090909090909101</v>
      </c>
      <c r="CI40" s="19">
        <f>IF(ISBLANK(CE40),"Sin meta",IF(CD40="NA","NA",IF(CH40&lt;=0,$J40,IF(AND(CH40&lt;=CG40,CH40&gt;0),($J40*(1-(CH40/CG40))),0))))</f>
        <v>0</v>
      </c>
      <c r="CJ40" s="19" t="str">
        <f>IF(BR40="NA","No",IF(BR40="Sin dato","No",IF(BW40=$J40,"V",IF(BW40=0,"R","A"))))</f>
        <v>R</v>
      </c>
      <c r="CK40" s="20" t="str">
        <f>IF(CD40="NA","No",IF(CD40="Sin dato","No",IF(CI40=$J40,"V",IF(CI40=0,"R","A"))))</f>
        <v>R</v>
      </c>
      <c r="CL40" s="18" t="str">
        <f>IF(CJ40="No","No disponible",IF(CK40="No","No disponible",CONCATENATE(CJ40,"-",CK40)))</f>
        <v>R-R</v>
      </c>
      <c r="CM40" s="18" t="str">
        <f>IF(CL40="No disponible","No disponible",IF(CK40=CJ40,"No varía",CL40))</f>
        <v>No varía</v>
      </c>
      <c r="CN40" s="18" t="str">
        <f>IF(CM40="No disponible","No disponible",IF(CM40="No varía","No varía",IF(CK40="V","Mejora",IF(CK40="R","Empeora",IF(CJ40="R","Mejora","Empeora")))))</f>
        <v>No varía</v>
      </c>
      <c r="CO40" s="28" t="b">
        <f>IF($J40&gt;0,CP40&lt;&gt;"NA")</f>
        <v>1</v>
      </c>
      <c r="CP40" s="29">
        <v>14.35</v>
      </c>
      <c r="CQ40" s="21">
        <f>$K40</f>
        <v>11</v>
      </c>
      <c r="CR40" s="18">
        <f>IF(CP40="NA","NA",IF(CP40="ND",0,IF(OR(CP40="Sin dato",ISBLANK(CQ40)),"Sin dato",IF(CQ40=0,((CS40-CP40)/CS40)*(POWER(-1,$H40)),IF(CQ40&lt;0,1+(((CP40-CQ40)*(POWER(-1,$H40)))/CQ40),1-(((CP40-CQ40)*(POWER(-1,$H40)))/CQ40))))))</f>
        <v>0.69545454545454555</v>
      </c>
      <c r="CS40" s="20">
        <v>0.05</v>
      </c>
      <c r="CT40" s="18">
        <f>IF(CR40="NA","NA",IF(CR40="Sin dato","Sin dato",1-CR40))</f>
        <v>0.30454545454545445</v>
      </c>
      <c r="CU40" s="19">
        <f>IF(ISBLANK(CQ40),"Sin meta",IF(CP40="NA","NA",IF(CT40&lt;=0,$J40,IF(AND(CT40&lt;=CS40,CT40&gt;0),($J40*(1-(CT40/CS40))),0))))</f>
        <v>0</v>
      </c>
      <c r="CV40" s="19" t="str">
        <f>IF(CD40="NA","No",IF(CD40="Sin dato","No",IF(CI40=$J40,"V",IF(CI40=0,"R","A"))))</f>
        <v>R</v>
      </c>
      <c r="CW40" s="20" t="str">
        <f>IF(CP40="NA","No",IF(CP40="Sin dato","No",IF(CU40=$J40,"V",IF(CU40=0,"R","A"))))</f>
        <v>R</v>
      </c>
      <c r="CX40" s="18" t="str">
        <f>IF(CV40="No","No disponible",IF(CW40="No","No disponible",CONCATENATE(CV40,"-",CW40)))</f>
        <v>R-R</v>
      </c>
      <c r="CY40" s="18" t="str">
        <f>IF(CX40="No disponible","No disponible",IF(CW40=CV40,"No varía",CX40))</f>
        <v>No varía</v>
      </c>
      <c r="CZ40" s="18" t="str">
        <f>IF(CY40="No disponible","No disponible",IF(CY40="No varía","No varía",IF(CW40="V","Mejora",IF(CW40="R","Empeora",IF(CV40="R","Mejora","Empeora")))))</f>
        <v>No varía</v>
      </c>
      <c r="DA40" s="28" t="b">
        <f>IF($J40&gt;0,DB40&lt;&gt;"NA")</f>
        <v>1</v>
      </c>
      <c r="DB40" s="27" t="s">
        <v>28</v>
      </c>
      <c r="DC40" s="21">
        <f>$K40</f>
        <v>11</v>
      </c>
      <c r="DD40" s="18" t="str">
        <f>IF(DB40="NA","NA",IF(DB40="ND",0,IF(OR(DB40="Sin dato",ISBLANK(DC40)),"Sin dato",IF(DC40=0,((DE40-DB40)/DE40)*(POWER(-1,$H40)),IF(DC40&lt;0,1+(((DB40-DC40)*(POWER(-1,$H40)))/DC40),1-(((DB40-DC40)*(POWER(-1,$H40)))/DC40))))))</f>
        <v>Sin dato</v>
      </c>
      <c r="DE40" s="20">
        <v>0.05</v>
      </c>
      <c r="DF40" s="18" t="str">
        <f>IF(DD40="NA","NA",IF(DD40="Sin dato","Sin dato",1-DD40))</f>
        <v>Sin dato</v>
      </c>
      <c r="DG40" s="19">
        <f>IF(ISBLANK(DC40),"Sin meta",IF(DB40="NA","NA",IF(DF40&lt;=0,$J40,IF(AND(DF40&lt;=DE40,DF40&gt;0),($J40*(1-(DF40/DE40))),0))))</f>
        <v>0</v>
      </c>
      <c r="DH40" s="19" t="str">
        <f>IF(CP40="NA","No",IF(CP40="Sin dato","No",IF(CU40=$J40,"V",IF(CU40=0,"R","A"))))</f>
        <v>R</v>
      </c>
      <c r="DI40" s="20" t="str">
        <f>IF(DB40="NA","No",IF(DB40="Sin dato","No",IF(DG40=$J40,"V",IF(DG40=0,"R","A"))))</f>
        <v>No</v>
      </c>
      <c r="DJ40" s="18" t="str">
        <f>IF(DH40="No","No disponible",IF(DI40="No","No disponible",CONCATENATE(DH40,"-",DI40)))</f>
        <v>No disponible</v>
      </c>
      <c r="DK40" s="18" t="str">
        <f>IF(DJ40="No disponible","No disponible",IF(DI40=DH40,"No varía",DJ40))</f>
        <v>No disponible</v>
      </c>
      <c r="DL40" s="18" t="str">
        <f>IF(DK40="No disponible","No disponible",IF(DK40="No varía","No varía",IF(DI40="V","Mejora",IF(DI40="R","Empeora",IF(DH40="R","Mejora","Empeora")))))</f>
        <v>No disponible</v>
      </c>
      <c r="DM40" s="28" t="b">
        <f>IF($J40&gt;0,DN40&lt;&gt;"NA")</f>
        <v>1</v>
      </c>
      <c r="DN40" s="27" t="s">
        <v>28</v>
      </c>
      <c r="DO40" s="21">
        <f>$K40</f>
        <v>11</v>
      </c>
      <c r="DP40" s="18" t="str">
        <f>IF(DN40="NA","NA",IF(DN40="ND",0,IF(OR(DN40="Sin dato",ISBLANK(DO40)),"Sin dato",IF(DO40=0,((DQ40-DN40)/DQ40)*(POWER(-1,$H40)),IF(DO40&lt;0,1+(((DN40-DO40)*(POWER(-1,$H40)))/DO40),1-(((DN40-DO40)*(POWER(-1,$H40)))/DO40))))))</f>
        <v>Sin dato</v>
      </c>
      <c r="DQ40" s="20">
        <v>0.05</v>
      </c>
      <c r="DR40" s="18" t="str">
        <f>IF(DP40="NA","NA",IF(DP40="Sin dato","Sin dato",1-DP40))</f>
        <v>Sin dato</v>
      </c>
      <c r="DS40" s="19">
        <f>IF(ISBLANK(DO40),"Sin meta",IF(DN40="NA","NA",IF(DR40&lt;=0,$J40,IF(AND(DR40&lt;=DQ40,DR40&gt;0),($J40*(1-(DR40/DQ40))),0))))</f>
        <v>0</v>
      </c>
      <c r="DT40" s="19" t="str">
        <f>IF(DB40="NA","No",IF(DB40="Sin dato","No",IF(DG40=$J40,"V",IF(DG40=0,"R","A"))))</f>
        <v>No</v>
      </c>
      <c r="DU40" s="20" t="str">
        <f>IF(DN40="NA","No",IF(DN40="Sin dato","No",IF(DS40=$J40,"V",IF(DS40=0,"R","A"))))</f>
        <v>No</v>
      </c>
      <c r="DV40" s="18" t="str">
        <f>IF(DT40="No","No disponible",IF(DU40="No","No disponible",CONCATENATE(DT40,"-",DU40)))</f>
        <v>No disponible</v>
      </c>
      <c r="DW40" s="18" t="str">
        <f>IF(DV40="No disponible","No disponible",IF(DU40=DT40,"No varía",DV40))</f>
        <v>No disponible</v>
      </c>
      <c r="DX40" s="18" t="str">
        <f>IF(DW40="No disponible","No disponible",IF(DW40="No varía","No varía",IF(DU40="V","Mejora",IF(DU40="R","Empeora",IF(DT40="R","Mejora","Empeora")))))</f>
        <v>No disponible</v>
      </c>
      <c r="DY40" s="28" t="b">
        <f>IF($J40&gt;0,DZ40&lt;&gt;"NA")</f>
        <v>1</v>
      </c>
      <c r="DZ40" s="27" t="s">
        <v>28</v>
      </c>
      <c r="EA40" s="21">
        <f>$K40</f>
        <v>11</v>
      </c>
      <c r="EB40" s="18" t="str">
        <f>IF(DZ40="NA","NA",IF(DZ40="ND",0,IF(OR(DZ40="Sin dato",ISBLANK(EA40)),"Sin dato",IF(EA40=0,((EC40-DZ40)/EC40)*(POWER(-1,$H40)),IF(EA40&lt;0,1+(((DZ40-EA40)*(POWER(-1,$H40)))/EA40),1-(((DZ40-EA40)*(POWER(-1,$H40)))/EA40))))))</f>
        <v>Sin dato</v>
      </c>
      <c r="EC40" s="20">
        <v>0.05</v>
      </c>
      <c r="ED40" s="18" t="str">
        <f>IF(EB40="NA","NA",IF(EB40="Sin dato","Sin dato",1-EB40))</f>
        <v>Sin dato</v>
      </c>
      <c r="EE40" s="19">
        <f>IF(ISBLANK(EA40),"Sin meta",IF(DZ40="NA","NA",IF(ED40&lt;=0,$J40,IF(AND(ED40&lt;=EC40,ED40&gt;0),($J40*(1-(ED40/EC40))),0))))</f>
        <v>0</v>
      </c>
      <c r="EF40" s="19" t="str">
        <f>IF(DN40="NA","No",IF(DN40="Sin dato","No",IF(DS40=$J40,"V",IF(DS40=0,"R","A"))))</f>
        <v>No</v>
      </c>
      <c r="EG40" s="20" t="str">
        <f>IF(DZ40="NA","No",IF(DZ40="Sin dato","No",IF(EE40=$J40,"V",IF(EE40=0,"R","A"))))</f>
        <v>No</v>
      </c>
      <c r="EH40" s="18" t="str">
        <f>IF(EF40="No","No disponible",IF(EG40="No","No disponible",CONCATENATE(EF40,"-",EG40)))</f>
        <v>No disponible</v>
      </c>
      <c r="EI40" s="18" t="str">
        <f>IF(EH40="No disponible","No disponible",IF(EG40=EF40,"No varía",EH40))</f>
        <v>No disponible</v>
      </c>
      <c r="EJ40" s="18" t="str">
        <f>IF(EI40="No disponible","No disponible",IF(EI40="No varía","No varía",IF(EG40="V","Mejora",IF(EG40="R","Empeora",IF(EF40="R","Mejora","Empeora")))))</f>
        <v>No disponible</v>
      </c>
      <c r="EK40" s="28" t="b">
        <f>IF($J40&gt;0,EL40&lt;&gt;"NA")</f>
        <v>1</v>
      </c>
      <c r="EL40" s="27" t="s">
        <v>28</v>
      </c>
      <c r="EM40" s="21">
        <f>$K40</f>
        <v>11</v>
      </c>
      <c r="EN40" s="18" t="str">
        <f>IF(EL40="NA","NA",IF(EL40="ND",0,IF(OR(EL40="Sin dato",ISBLANK(EM40)),"Sin dato",IF(EM40=0,((EO40-EL40)/EO40)*(POWER(-1,$H40)),IF(EM40&lt;0,1+(((EL40-EM40)*(POWER(-1,$H40)))/EM40),1-(((EL40-EM40)*(POWER(-1,$H40)))/EM40))))))</f>
        <v>Sin dato</v>
      </c>
      <c r="EO40" s="20">
        <v>0.05</v>
      </c>
      <c r="EP40" s="18" t="str">
        <f>IF(EN40="NA","NA",IF(EN40="Sin dato","Sin dato",1-EN40))</f>
        <v>Sin dato</v>
      </c>
      <c r="EQ40" s="19">
        <f>IF(ISBLANK(EM40),"Sin meta",IF(EL40="NA","NA",IF(EP40&lt;=0,$J40,IF(AND(EP40&lt;=EO40,EP40&gt;0),($J40*(1-(EP40/EO40))),0))))</f>
        <v>0</v>
      </c>
      <c r="ER40" s="19" t="str">
        <f>IF(DZ40="NA","No",IF(DZ40="Sin dato","No",IF(EE40=$J40,"V",IF(EE40=0,"R","A"))))</f>
        <v>No</v>
      </c>
      <c r="ES40" s="20" t="str">
        <f>IF(EL40="NA","No",IF(EL40="Sin dato","No",IF(EQ40=$J40,"V",IF(EQ40=0,"R","A"))))</f>
        <v>No</v>
      </c>
      <c r="ET40" s="18" t="str">
        <f>IF(ER40="No","No disponible",IF(ES40="No","No disponible",CONCATENATE(ER40,"-",ES40)))</f>
        <v>No disponible</v>
      </c>
      <c r="EU40" s="18" t="str">
        <f>IF(ET40="No disponible","No disponible",IF(ES40=ER40,"No varía",ET40))</f>
        <v>No disponible</v>
      </c>
      <c r="EV40" s="18" t="str">
        <f>IF(EU40="No disponible","No disponible",IF(EU40="No varía","No varía",IF(ES40="V","Mejora",IF(ES40="R","Empeora",IF(ER40="R","Mejora","Empeora")))))</f>
        <v>No disponible</v>
      </c>
      <c r="EW40" s="49"/>
      <c r="EX40" s="25" t="b">
        <f>IF(EL40="NA","NA",IF(EL40="ND","GC0",IF(EL40="Sin dato",IF(DZ40="NA","NA",IF(DZ40="ND","GC0",IF(DZ40="Sin dato",IF(DN40="NA","NA",IF(DN40="ND","GC0",IF(DN40="Sin dato",IF(DB40="NA","NA",IF(DB40="ND","GC0",IF(DB40="Sin dato",IF(CP40="NA","NA",IF(CP40="ND","GC0",IF(CP40="Sin dato",IF(CD40="NA","NA",IF(CD40="ND","GC0",IF(CD40="Sin dato",IF(BR40="NA","NA",IF(BR40="ND","GC0",IF(BR40="Sin dato",IF(BF40="NA","NA",IF(BF40="ND","GC0",IF(BF40="Sin dato",IF(AT40="NA","NA",IF(AT40="ND","GC0",IF(AT40="Sin dato",IF(AH40="NA","NA",IF(AH40="ND","GC0",IF(AH40="Sin dato",IF(V40="NA","No evaluable",IF(V40="Sin dato", IF(N40="Sin dato", IF(($B$58-$B$71)&gt;($I40),"GC0",  "No evaluable"))))))))))))))))))))))))))))))))))</f>
        <v>0</v>
      </c>
      <c r="EZ40" s="2">
        <f>IF(EX40="GC0",0,IF(EX40=FALSE,IF(EL40="Sin dato",IF(DZ40="Sin dato",IF(DN40="Sin dato",IF(DB40="Sin dato",IF(CP40="Sin dato",IF(CD40="Sin dato",IF(BR40="Sin dato",IF(BF40="Sin dato",IF(AT40="Sin dato",IF(AH40="Sin dato",IF(V40="Sin dato",IF(N40="Sin dato",0,S40),AA40),AM40),AY40),BK40),BW40),CI40),CU40),DG40),DS40),EE40),EQ40)))</f>
        <v>0</v>
      </c>
      <c r="FE40" s="24">
        <f>IF(EZ40=FALSE,0,IF(EZ40="GC0",0,EZ40))</f>
        <v>0</v>
      </c>
      <c r="FH40" s="23" t="b">
        <f>IF($J40&gt;0,FI40&lt;&gt;"NA")</f>
        <v>1</v>
      </c>
      <c r="FI40" s="22">
        <f>IF(EL40="Sin dato",IF(DZ40="Sin dato",IF(DN40="Sin dato",IF(DB40="Sin dato",IF(CP40="Sin dato",IF(CD40="Sin dato",IF(BR40="Sin dato",IF(BF40="Sin dato",IF(AT40="Sin dato",IF(AH40="Sin dato",IF(V40="Sin dato",IF(N40="Sin dato","Sin dato",N40),V40),AH40),AT40),BF40),BR40),CD40),CP40),DB40),DN40),DZ40),EL40)</f>
        <v>14.35</v>
      </c>
      <c r="FJ40" s="21">
        <f>IF(FI40="NA",$K40,IF(FI40="Sin dato",$K40,IF(FK40="Diciembre",$EM40,IF(FK40="Noviembre",$EA40,IF(FK40="Octubre",$DO40,IF(FK40="Septiembre",$DC40,IF(FK40="Agosto",$CQ40,IF(FK40="Julio",$CE40,IF(FK40="Junio",$BS40,IF(FK40="Mayo",$BG40,IF(FK40="Abril",$AU40,IF(FK40="Marzo",$AI40,IF(FK40="Febrero",$W40,IF(FK40="Enero",$O40,$K40))))))))))))))</f>
        <v>11</v>
      </c>
      <c r="FK40" s="18" t="str">
        <f>IF(FI40="NA","NA",IF(EL40="Sin dato",IF(DZ40="Sin dato",IF(DN40="Sin dato",IF(DB40="Sin dato",IF(CP40="Sin dato",IF(CD40="Sin dato",IF(BR40="Sin dato",IF(BF40="Sin dato",IF(AT40="Sin dato",IF(AH40="Sin dato",IF(V40="Sin dato",IF(N40="Sin dato","Sin dato","Enero"),"Febrero"),"Marzo"),"Abril"),"Mayo"),"Junio"),"Julio"),"Agosto"),"Septiembre"),"Octubre"),"Noviembre"),"Diciembre"))</f>
        <v>Agosto</v>
      </c>
      <c r="FL40" s="18">
        <f>IF(FI40="NA","NA",IF(FI40="ND",0,IF(OR(FI40="Sin dato",ISBLANK(FJ40)),"Sin dato",IF(FJ40=0,((FM40-FI40)/FM40)*(POWER(-1, $H40)),IF(FJ40&lt;0,1+(((FI40-FJ40)*(POWER(-1, $H40)))/FJ40),1-(((FI40-FJ40)*(POWER(-1, $H40)))/FJ40))))))</f>
        <v>0.69545454545454555</v>
      </c>
      <c r="FM40" s="20">
        <f>$EO40</f>
        <v>0.05</v>
      </c>
      <c r="FN40" s="18">
        <f>IF(FL40="NA","NA",IF(FL40="Sin dato","Sin dato",1-FL40))</f>
        <v>0.30454545454545445</v>
      </c>
      <c r="FO40" s="19">
        <f>IF(ISBLANK(FJ40),"Sin meta",IF(FI40="NA","NA",IF(FN40&lt;=0,$J40,IF(AND(FN40&lt;=FM40,FN40&gt;0),($J40*(1-(FN40/FM40))),0))))</f>
        <v>0</v>
      </c>
      <c r="FP40" s="18"/>
    </row>
    <row r="41" spans="1:172" ht="54" customHeight="1" x14ac:dyDescent="0.25">
      <c r="A41" s="42"/>
      <c r="B41" s="41"/>
      <c r="C41" s="48"/>
      <c r="D41" s="46" t="s">
        <v>53</v>
      </c>
      <c r="E41" s="31" t="s">
        <v>52</v>
      </c>
      <c r="F41" s="46" t="s">
        <v>34</v>
      </c>
      <c r="G41" s="46" t="s">
        <v>49</v>
      </c>
      <c r="H41" s="32">
        <v>1</v>
      </c>
      <c r="I41" s="32">
        <v>30</v>
      </c>
      <c r="J41" s="31">
        <v>2</v>
      </c>
      <c r="K41" s="18">
        <v>1</v>
      </c>
      <c r="L41" s="28">
        <f>IF(N41&lt;&gt;"NA",IF(N41&lt;&gt;"Sin dato",1,0),0)</f>
        <v>1</v>
      </c>
      <c r="M41" s="28" t="b">
        <f>IF($J41&gt;0,N41&lt;&gt;"NA")</f>
        <v>1</v>
      </c>
      <c r="N41" s="27">
        <v>0.7542098586206446</v>
      </c>
      <c r="O41" s="18">
        <f>$K41</f>
        <v>1</v>
      </c>
      <c r="P41" s="18">
        <f>IF(N41="NA","NA",IF(N41="ND",0,IF(OR(N41="Sin dato",ISBLANK(O41)),"Sin dato",IF(O41=0,((Q41-N41)/Q41)*(POWER(-1, H41)),IF(O41&lt;0,1+(((N41-O41)*(POWER(-1, H41)))/O41),1-(((N41-O41)*(POWER(-1, H41)))/O41))))))</f>
        <v>0.7542098586206446</v>
      </c>
      <c r="Q41" s="20">
        <v>0.05</v>
      </c>
      <c r="R41" s="18">
        <f>IF(P41="NA","NA",IF(P41="Sin dato","Sin dato",1-P41))</f>
        <v>0.2457901413793554</v>
      </c>
      <c r="S41" s="19">
        <f>IF(ISBLANK(O41),"Sin meta",IF(N41="NA","NA",IF(R41&lt;=0,J41,IF(AND(R41&lt;=Q41,R41&gt;0),(J41*(1-(R41/Q41))),0))))</f>
        <v>0</v>
      </c>
      <c r="T41" s="20" t="str">
        <f>IF(N41="NA","No",IF(N41="Sin dato","No",IF(S41=$J41,"V",IF(S41=0,"R","A"))))</f>
        <v>R</v>
      </c>
      <c r="U41" s="28" t="b">
        <f>IF($J41&gt;0,V41&lt;&gt;"NA")</f>
        <v>1</v>
      </c>
      <c r="V41" s="27">
        <v>0.75006809208110625</v>
      </c>
      <c r="W41" s="18">
        <f>$K41</f>
        <v>1</v>
      </c>
      <c r="X41" s="18">
        <f>IF(V41="NA","NA",IF(V41="ND",0,IF(OR(V41="Sin dato",ISBLANK(W41)),"Sin dato",IF(W41=0,((Y41-V41)/Y41)*(POWER(-1,$H41)),IF(W41&lt;0,1+(((V41-W41)*(POWER(-1,$H41)))/W41),1-(((V41-W41)*(POWER(-1,$H41)))/W41))))))</f>
        <v>0.75006809208110625</v>
      </c>
      <c r="Y41" s="20">
        <v>0.05</v>
      </c>
      <c r="Z41" s="18">
        <f>IF(X41="NA","NA",IF(X41="Sin dato","Sin dato",1-X41))</f>
        <v>0.24993190791889375</v>
      </c>
      <c r="AA41" s="19">
        <f>IF(ISBLANK(W41),"Sin meta",IF(V41="NA","NA",IF(Z41&lt;=0,$J41,IF(AND(Z41&lt;=Y41,Z41&gt;0),($J41*(1-(Z41/Y41))),0))))</f>
        <v>0</v>
      </c>
      <c r="AB41" s="19" t="str">
        <f>IF(N41="NA","No",IF(N41="Sin dato","No",IF(S41=$J41,"V",IF(S41=0,"R","A"))))</f>
        <v>R</v>
      </c>
      <c r="AC41" s="20" t="str">
        <f>IF(V41="NA","No",IF(V41="Sin dato","No",IF(AA41=$J41,"V",IF(AA41=0,"R","A"))))</f>
        <v>R</v>
      </c>
      <c r="AD41" s="18" t="str">
        <f>IF(AB41="No","No disponible",IF(AC41="No","No disponible",CONCATENATE(AB41,"-",AC41)))</f>
        <v>R-R</v>
      </c>
      <c r="AE41" s="18" t="str">
        <f>IF(AD41="No disponible","No disponible",IF(AC41=AB41,"No varía",AD41))</f>
        <v>No varía</v>
      </c>
      <c r="AF41" s="18" t="str">
        <f>IF(AE41="No disponible","No disponible",IF(AE41="No varía","No varía",IF(AC41="V","Mejora",IF(AC41="R","Empeora",IF(AB41="R","Mejora","Empeora")))))</f>
        <v>No varía</v>
      </c>
      <c r="AG41" s="28" t="b">
        <f>IF($J41&gt;0,AH41&lt;&gt;"NA")</f>
        <v>1</v>
      </c>
      <c r="AH41" s="27">
        <v>0.75241711988192006</v>
      </c>
      <c r="AI41" s="18">
        <f>$K41</f>
        <v>1</v>
      </c>
      <c r="AJ41" s="18">
        <f>IF(AH41="NA","NA",IF(AH41="ND",0,IF(OR(AH41="Sin dato",ISBLANK(AI41)),"Sin dato",IF(AI41=0,((AK41-AH41)/AK41)*(POWER(-1,$H41)),IF(AI41&lt;0,1+(((AH41-AI41)*(POWER(-1,$H41)))/AI41),1-(((AH41-AI41)*(POWER(-1,$H41)))/AI41))))))</f>
        <v>0.75241711988192006</v>
      </c>
      <c r="AK41" s="20">
        <v>0.05</v>
      </c>
      <c r="AL41" s="18">
        <f>IF(AJ41="NA","NA",IF(AJ41="Sin dato","Sin dato",1-AJ41))</f>
        <v>0.24758288011807994</v>
      </c>
      <c r="AM41" s="19">
        <f>IF(ISBLANK(AI41),"Sin meta",IF(AH41="NA","NA",IF(AL41&lt;=0,$J41,IF(AND(AL41&lt;=AK41,AL41&gt;0),($J41*(1-(AL41/AK41))),0))))</f>
        <v>0</v>
      </c>
      <c r="AN41" s="19" t="str">
        <f>IF(V41="NA","No",IF(V41="Sin dato","No",IF(AA41=$J41,"V",IF(AA41=0,"R","A"))))</f>
        <v>R</v>
      </c>
      <c r="AO41" s="20" t="str">
        <f>IF(AH41="NA","No",IF(AH41="Sin dato","No",IF(AM41=$J41,"V",IF(AM41=0,"R","A"))))</f>
        <v>R</v>
      </c>
      <c r="AP41" s="18" t="str">
        <f>IF(AN41="No","No disponible",IF(AO41="No","No disponible",CONCATENATE(AN41,"-",AO41)))</f>
        <v>R-R</v>
      </c>
      <c r="AQ41" s="18" t="str">
        <f>IF(AP41="No disponible","No disponible",IF(AO41=AN41,"No varía",AP41))</f>
        <v>No varía</v>
      </c>
      <c r="AR41" s="18" t="str">
        <f>IF(AQ41="No disponible","No disponible",IF(AQ41="No varía","No varía",IF(AO41="V","Mejora",IF(AO41="R","Empeora",IF(AN41="R","Mejora","Empeora")))))</f>
        <v>No varía</v>
      </c>
      <c r="AS41" s="28" t="b">
        <f>IF($J41&gt;0,AT41&lt;&gt;"NA")</f>
        <v>1</v>
      </c>
      <c r="AT41" s="27">
        <v>0.77830557116103249</v>
      </c>
      <c r="AU41" s="18">
        <f>$K41</f>
        <v>1</v>
      </c>
      <c r="AV41" s="18">
        <f>IF(AT41="NA","NA",IF(AT41="ND",0,IF(OR(AT41="Sin dato",ISBLANK(AU41)),"Sin dato",IF(AU41=0,((AW41-AT41)/AW41)*(POWER(-1,$H41)),IF(AU41&lt;0,1+(((AT41-AU41)*(POWER(-1,$H41)))/AU41),1-(((AT41-AU41)*(POWER(-1,$H41)))/AU41))))))</f>
        <v>0.77830557116103249</v>
      </c>
      <c r="AW41" s="20">
        <v>0.05</v>
      </c>
      <c r="AX41" s="18">
        <f>IF(AV41="NA","NA",IF(AV41="Sin dato","Sin dato",1-AV41))</f>
        <v>0.22169442883896751</v>
      </c>
      <c r="AY41" s="19">
        <f>IF(ISBLANK(AU41),"Sin meta",IF(AT41="NA","NA",IF(AX41&lt;=0,$J41,IF(AND(AX41&lt;=AW41,AX41&gt;0),($J41*(1-(AX41/AW41))),0))))</f>
        <v>0</v>
      </c>
      <c r="AZ41" s="19" t="str">
        <f>IF(AH41="NA","No",IF(AH41="Sin dato","No",IF(AM41=$J41,"V",IF(AM41=0,"R","A"))))</f>
        <v>R</v>
      </c>
      <c r="BA41" s="20" t="str">
        <f>IF(AT41="NA","No",IF(AT41="Sin dato","No",IF(AY41=$J41,"V",IF(AY41=0,"R","A"))))</f>
        <v>R</v>
      </c>
      <c r="BB41" s="18" t="str">
        <f>IF(AZ41="No","No disponible",IF(BA41="No","No disponible",CONCATENATE(AZ41,"-",BA41)))</f>
        <v>R-R</v>
      </c>
      <c r="BC41" s="18" t="str">
        <f>IF(BB41="No disponible","No disponible",IF(BA41=AZ41,"No varía",BB41))</f>
        <v>No varía</v>
      </c>
      <c r="BD41" s="18" t="str">
        <f>IF(BC41="No disponible","No disponible",IF(BC41="No varía","No varía",IF(BA41="V","Mejora",IF(BA41="R","Empeora",IF(AZ41="R","Mejora","Empeora")))))</f>
        <v>No varía</v>
      </c>
      <c r="BE41" s="28" t="b">
        <f>IF($J41&gt;0,BF41&lt;&gt;"NA")</f>
        <v>1</v>
      </c>
      <c r="BF41" s="27">
        <v>0.77282218820271975</v>
      </c>
      <c r="BG41" s="18">
        <f>$K41</f>
        <v>1</v>
      </c>
      <c r="BH41" s="18">
        <f>IF(BF41="NA","NA",IF(BF41="ND",0,IF(OR(BF41="Sin dato",ISBLANK(BG41)),"Sin dato",IF(BG41=0,((BI41-BF41)/BI41)*(POWER(-1,$H41)),IF(BG41&lt;0,1+(((BF41-BG41)*(POWER(-1,$H41)))/BG41),1-(((BF41-BG41)*(POWER(-1,$H41)))/BG41))))))</f>
        <v>0.77282218820271975</v>
      </c>
      <c r="BI41" s="20">
        <v>0.05</v>
      </c>
      <c r="BJ41" s="18">
        <f>IF(BH41="NA","NA",IF(BH41="Sin dato","Sin dato",1-BH41))</f>
        <v>0.22717781179728025</v>
      </c>
      <c r="BK41" s="19">
        <f>IF(ISBLANK(BG41),"Sin meta",IF(BF41="NA","NA",IF(BJ41&lt;=0,$J41,IF(AND(BJ41&lt;=BI41,BJ41&gt;0),($J41*(1-(BJ41/BI41))),0))))</f>
        <v>0</v>
      </c>
      <c r="BL41" s="19" t="str">
        <f>IF(AT41="NA","No",IF(AT41="Sin dato","No",IF(AY41=$J41,"V",IF(AY41=0,"R","A"))))</f>
        <v>R</v>
      </c>
      <c r="BM41" s="20" t="str">
        <f>IF(BF41="NA","No",IF(BF41="Sin dato","No",IF(BK41=$J41,"V",IF(BK41=0,"R","A"))))</f>
        <v>R</v>
      </c>
      <c r="BN41" s="18" t="str">
        <f>IF(BL41="No","No disponible",IF(BM41="No","No disponible",CONCATENATE(BL41,"-",BM41)))</f>
        <v>R-R</v>
      </c>
      <c r="BO41" s="18" t="str">
        <f>IF(BN41="No disponible","No disponible",IF(BM41=BL41,"No varía",BN41))</f>
        <v>No varía</v>
      </c>
      <c r="BP41" s="18" t="str">
        <f>IF(BO41="No disponible","No disponible",IF(BO41="No varía","No varía",IF(BM41="V","Mejora",IF(BM41="R","Empeora",IF(BL41="R","Mejora","Empeora")))))</f>
        <v>No varía</v>
      </c>
      <c r="BQ41" s="28" t="b">
        <f>IF($J41&gt;0,BR41&lt;&gt;"NA")</f>
        <v>1</v>
      </c>
      <c r="BR41" s="27">
        <v>0.79530499060217186</v>
      </c>
      <c r="BS41" s="18">
        <f>$K41</f>
        <v>1</v>
      </c>
      <c r="BT41" s="18">
        <f>IF(BR41="NA","NA",IF(BR41="ND",0,IF(OR(BR41="Sin dato",ISBLANK(BS41)),"Sin dato",IF(BS41=0,((BU41-BR41)/BU41)*(POWER(-1,$H41)),IF(BS41&lt;0,1+(((BR41-BS41)*(POWER(-1,$H41)))/BS41),1-(((BR41-BS41)*(POWER(-1,$H41)))/BS41))))))</f>
        <v>0.79530499060217186</v>
      </c>
      <c r="BU41" s="20">
        <v>0.05</v>
      </c>
      <c r="BV41" s="18">
        <f>IF(BT41="NA","NA",IF(BT41="Sin dato","Sin dato",1-BT41))</f>
        <v>0.20469500939782814</v>
      </c>
      <c r="BW41" s="19">
        <f>IF(ISBLANK(BS41),"Sin meta",IF(BR41="NA","NA",IF(BV41&lt;=0,$J41,IF(AND(BV41&lt;=BU41,BV41&gt;0),($J41*(1-(BV41/BU41))),0))))</f>
        <v>0</v>
      </c>
      <c r="BX41" s="19" t="str">
        <f>IF(BF41="NA","No",IF(BF41="Sin dato","No",IF(BK41=$J41,"V",IF(BK41=0,"R","A"))))</f>
        <v>R</v>
      </c>
      <c r="BY41" s="20" t="str">
        <f>IF(BR41="NA","No",IF(BR41="Sin dato","No",IF(BW41=$J41,"V",IF(BW41=0,"R","A"))))</f>
        <v>R</v>
      </c>
      <c r="BZ41" s="18" t="str">
        <f>IF(BX41="No","No disponible",IF(BY41="No","No disponible",CONCATENATE(BX41,"-",BY41)))</f>
        <v>R-R</v>
      </c>
      <c r="CA41" s="18" t="str">
        <f>IF(BZ41="No disponible","No disponible",IF(BY41=BX41,"No varía",BZ41))</f>
        <v>No varía</v>
      </c>
      <c r="CB41" s="18" t="str">
        <f>IF(CA41="No disponible","No disponible",IF(CA41="No varía","No varía",IF(BY41="V","Mejora",IF(BY41="R","Empeora",IF(BX41="R","Mejora","Empeora")))))</f>
        <v>No varía</v>
      </c>
      <c r="CC41" s="28" t="b">
        <f>IF($J41&gt;0,CD41&lt;&gt;"NA")</f>
        <v>1</v>
      </c>
      <c r="CD41" s="27">
        <v>0.81314069021052182</v>
      </c>
      <c r="CE41" s="18">
        <f>$K41</f>
        <v>1</v>
      </c>
      <c r="CF41" s="18">
        <f>IF(CD41="NA","NA",IF(CD41="ND",0,IF(OR(CD41="Sin dato",ISBLANK(CE41)),"Sin dato",IF(CE41=0,((CG41-CD41)/CG41)*(POWER(-1,$H41)),IF(CE41&lt;0,1+(((CD41-CE41)*(POWER(-1,$H41)))/CE41),1-(((CD41-CE41)*(POWER(-1,$H41)))/CE41))))))</f>
        <v>0.81314069021052182</v>
      </c>
      <c r="CG41" s="20">
        <v>0.05</v>
      </c>
      <c r="CH41" s="18">
        <f>IF(CF41="NA","NA",IF(CF41="Sin dato","Sin dato",1-CF41))</f>
        <v>0.18685930978947818</v>
      </c>
      <c r="CI41" s="19">
        <f>IF(ISBLANK(CE41),"Sin meta",IF(CD41="NA","NA",IF(CH41&lt;=0,$J41,IF(AND(CH41&lt;=CG41,CH41&gt;0),($J41*(1-(CH41/CG41))),0))))</f>
        <v>0</v>
      </c>
      <c r="CJ41" s="19" t="str">
        <f>IF(BR41="NA","No",IF(BR41="Sin dato","No",IF(BW41=$J41,"V",IF(BW41=0,"R","A"))))</f>
        <v>R</v>
      </c>
      <c r="CK41" s="20" t="str">
        <f>IF(CD41="NA","No",IF(CD41="Sin dato","No",IF(CI41=$J41,"V",IF(CI41=0,"R","A"))))</f>
        <v>R</v>
      </c>
      <c r="CL41" s="18" t="str">
        <f>IF(CJ41="No","No disponible",IF(CK41="No","No disponible",CONCATENATE(CJ41,"-",CK41)))</f>
        <v>R-R</v>
      </c>
      <c r="CM41" s="18" t="str">
        <f>IF(CL41="No disponible","No disponible",IF(CK41=CJ41,"No varía",CL41))</f>
        <v>No varía</v>
      </c>
      <c r="CN41" s="18" t="str">
        <f>IF(CM41="No disponible","No disponible",IF(CM41="No varía","No varía",IF(CK41="V","Mejora",IF(CK41="R","Empeora",IF(CJ41="R","Mejora","Empeora")))))</f>
        <v>No varía</v>
      </c>
      <c r="CO41" s="28" t="b">
        <f>IF($J41&gt;0,CP41&lt;&gt;"NA")</f>
        <v>1</v>
      </c>
      <c r="CP41" s="27">
        <v>0.82940000000000003</v>
      </c>
      <c r="CQ41" s="18">
        <f>$K41</f>
        <v>1</v>
      </c>
      <c r="CR41" s="18">
        <f>IF(CP41="NA","NA",IF(CP41="ND",0,IF(OR(CP41="Sin dato",ISBLANK(CQ41)),"Sin dato",IF(CQ41=0,((CS41-CP41)/CS41)*(POWER(-1,$H41)),IF(CQ41&lt;0,1+(((CP41-CQ41)*(POWER(-1,$H41)))/CQ41),1-(((CP41-CQ41)*(POWER(-1,$H41)))/CQ41))))))</f>
        <v>0.82940000000000003</v>
      </c>
      <c r="CS41" s="20">
        <v>0.05</v>
      </c>
      <c r="CT41" s="18">
        <f>IF(CR41="NA","NA",IF(CR41="Sin dato","Sin dato",1-CR41))</f>
        <v>0.17059999999999997</v>
      </c>
      <c r="CU41" s="19">
        <f>IF(ISBLANK(CQ41),"Sin meta",IF(CP41="NA","NA",IF(CT41&lt;=0,$J41,IF(AND(CT41&lt;=CS41,CT41&gt;0),($J41*(1-(CT41/CS41))),0))))</f>
        <v>0</v>
      </c>
      <c r="CV41" s="19" t="str">
        <f>IF(CD41="NA","No",IF(CD41="Sin dato","No",IF(CI41=$J41,"V",IF(CI41=0,"R","A"))))</f>
        <v>R</v>
      </c>
      <c r="CW41" s="20" t="str">
        <f>IF(CP41="NA","No",IF(CP41="Sin dato","No",IF(CU41=$J41,"V",IF(CU41=0,"R","A"))))</f>
        <v>R</v>
      </c>
      <c r="CX41" s="18" t="str">
        <f>IF(CV41="No","No disponible",IF(CW41="No","No disponible",CONCATENATE(CV41,"-",CW41)))</f>
        <v>R-R</v>
      </c>
      <c r="CY41" s="18" t="str">
        <f>IF(CX41="No disponible","No disponible",IF(CW41=CV41,"No varía",CX41))</f>
        <v>No varía</v>
      </c>
      <c r="CZ41" s="18" t="str">
        <f>IF(CY41="No disponible","No disponible",IF(CY41="No varía","No varía",IF(CW41="V","Mejora",IF(CW41="R","Empeora",IF(CV41="R","Mejora","Empeora")))))</f>
        <v>No varía</v>
      </c>
      <c r="DA41" s="28" t="b">
        <f>IF($J41&gt;0,DB41&lt;&gt;"NA")</f>
        <v>1</v>
      </c>
      <c r="DB41" s="27" t="s">
        <v>28</v>
      </c>
      <c r="DC41" s="18">
        <f>$K41</f>
        <v>1</v>
      </c>
      <c r="DD41" s="18" t="str">
        <f>IF(DB41="NA","NA",IF(DB41="ND",0,IF(OR(DB41="Sin dato",ISBLANK(DC41)),"Sin dato",IF(DC41=0,((DE41-DB41)/DE41)*(POWER(-1,$H41)),IF(DC41&lt;0,1+(((DB41-DC41)*(POWER(-1,$H41)))/DC41),1-(((DB41-DC41)*(POWER(-1,$H41)))/DC41))))))</f>
        <v>Sin dato</v>
      </c>
      <c r="DE41" s="20">
        <v>0.05</v>
      </c>
      <c r="DF41" s="18" t="str">
        <f>IF(DD41="NA","NA",IF(DD41="Sin dato","Sin dato",1-DD41))</f>
        <v>Sin dato</v>
      </c>
      <c r="DG41" s="19">
        <f>IF(ISBLANK(DC41),"Sin meta",IF(DB41="NA","NA",IF(DF41&lt;=0,$J41,IF(AND(DF41&lt;=DE41,DF41&gt;0),($J41*(1-(DF41/DE41))),0))))</f>
        <v>0</v>
      </c>
      <c r="DH41" s="19" t="str">
        <f>IF(CP41="NA","No",IF(CP41="Sin dato","No",IF(CU41=$J41,"V",IF(CU41=0,"R","A"))))</f>
        <v>R</v>
      </c>
      <c r="DI41" s="20" t="str">
        <f>IF(DB41="NA","No",IF(DB41="Sin dato","No",IF(DG41=$J41,"V",IF(DG41=0,"R","A"))))</f>
        <v>No</v>
      </c>
      <c r="DJ41" s="18" t="str">
        <f>IF(DH41="No","No disponible",IF(DI41="No","No disponible",CONCATENATE(DH41,"-",DI41)))</f>
        <v>No disponible</v>
      </c>
      <c r="DK41" s="18" t="str">
        <f>IF(DJ41="No disponible","No disponible",IF(DI41=DH41,"No varía",DJ41))</f>
        <v>No disponible</v>
      </c>
      <c r="DL41" s="18" t="str">
        <f>IF(DK41="No disponible","No disponible",IF(DK41="No varía","No varía",IF(DI41="V","Mejora",IF(DI41="R","Empeora",IF(DH41="R","Mejora","Empeora")))))</f>
        <v>No disponible</v>
      </c>
      <c r="DM41" s="28" t="b">
        <f>IF($J41&gt;0,DN41&lt;&gt;"NA")</f>
        <v>1</v>
      </c>
      <c r="DN41" s="27" t="s">
        <v>28</v>
      </c>
      <c r="DO41" s="18">
        <f>$K41</f>
        <v>1</v>
      </c>
      <c r="DP41" s="18" t="str">
        <f>IF(DN41="NA","NA",IF(DN41="ND",0,IF(OR(DN41="Sin dato",ISBLANK(DO41)),"Sin dato",IF(DO41=0,((DQ41-DN41)/DQ41)*(POWER(-1,$H41)),IF(DO41&lt;0,1+(((DN41-DO41)*(POWER(-1,$H41)))/DO41),1-(((DN41-DO41)*(POWER(-1,$H41)))/DO41))))))</f>
        <v>Sin dato</v>
      </c>
      <c r="DQ41" s="20">
        <v>0.05</v>
      </c>
      <c r="DR41" s="18" t="str">
        <f>IF(DP41="NA","NA",IF(DP41="Sin dato","Sin dato",1-DP41))</f>
        <v>Sin dato</v>
      </c>
      <c r="DS41" s="19">
        <f>IF(ISBLANK(DO41),"Sin meta",IF(DN41="NA","NA",IF(DR41&lt;=0,$J41,IF(AND(DR41&lt;=DQ41,DR41&gt;0),($J41*(1-(DR41/DQ41))),0))))</f>
        <v>0</v>
      </c>
      <c r="DT41" s="19" t="str">
        <f>IF(DB41="NA","No",IF(DB41="Sin dato","No",IF(DG41=$J41,"V",IF(DG41=0,"R","A"))))</f>
        <v>No</v>
      </c>
      <c r="DU41" s="20" t="str">
        <f>IF(DN41="NA","No",IF(DN41="Sin dato","No",IF(DS41=$J41,"V",IF(DS41=0,"R","A"))))</f>
        <v>No</v>
      </c>
      <c r="DV41" s="18" t="str">
        <f>IF(DT41="No","No disponible",IF(DU41="No","No disponible",CONCATENATE(DT41,"-",DU41)))</f>
        <v>No disponible</v>
      </c>
      <c r="DW41" s="18" t="str">
        <f>IF(DV41="No disponible","No disponible",IF(DU41=DT41,"No varía",DV41))</f>
        <v>No disponible</v>
      </c>
      <c r="DX41" s="18" t="str">
        <f>IF(DW41="No disponible","No disponible",IF(DW41="No varía","No varía",IF(DU41="V","Mejora",IF(DU41="R","Empeora",IF(DT41="R","Mejora","Empeora")))))</f>
        <v>No disponible</v>
      </c>
      <c r="DY41" s="28" t="b">
        <f>IF($J41&gt;0,DZ41&lt;&gt;"NA")</f>
        <v>1</v>
      </c>
      <c r="DZ41" s="27" t="s">
        <v>28</v>
      </c>
      <c r="EA41" s="18">
        <f>$K41</f>
        <v>1</v>
      </c>
      <c r="EB41" s="18" t="str">
        <f>IF(DZ41="NA","NA",IF(DZ41="ND",0,IF(OR(DZ41="Sin dato",ISBLANK(EA41)),"Sin dato",IF(EA41=0,((EC41-DZ41)/EC41)*(POWER(-1,$H41)),IF(EA41&lt;0,1+(((DZ41-EA41)*(POWER(-1,$H41)))/EA41),1-(((DZ41-EA41)*(POWER(-1,$H41)))/EA41))))))</f>
        <v>Sin dato</v>
      </c>
      <c r="EC41" s="20">
        <v>0.05</v>
      </c>
      <c r="ED41" s="18" t="str">
        <f>IF(EB41="NA","NA",IF(EB41="Sin dato","Sin dato",1-EB41))</f>
        <v>Sin dato</v>
      </c>
      <c r="EE41" s="19">
        <f>IF(ISBLANK(EA41),"Sin meta",IF(DZ41="NA","NA",IF(ED41&lt;=0,$J41,IF(AND(ED41&lt;=EC41,ED41&gt;0),($J41*(1-(ED41/EC41))),0))))</f>
        <v>0</v>
      </c>
      <c r="EF41" s="19" t="str">
        <f>IF(DN41="NA","No",IF(DN41="Sin dato","No",IF(DS41=$J41,"V",IF(DS41=0,"R","A"))))</f>
        <v>No</v>
      </c>
      <c r="EG41" s="20" t="str">
        <f>IF(DZ41="NA","No",IF(DZ41="Sin dato","No",IF(EE41=$J41,"V",IF(EE41=0,"R","A"))))</f>
        <v>No</v>
      </c>
      <c r="EH41" s="18" t="str">
        <f>IF(EF41="No","No disponible",IF(EG41="No","No disponible",CONCATENATE(EF41,"-",EG41)))</f>
        <v>No disponible</v>
      </c>
      <c r="EI41" s="18" t="str">
        <f>IF(EH41="No disponible","No disponible",IF(EG41=EF41,"No varía",EH41))</f>
        <v>No disponible</v>
      </c>
      <c r="EJ41" s="18" t="str">
        <f>IF(EI41="No disponible","No disponible",IF(EI41="No varía","No varía",IF(EG41="V","Mejora",IF(EG41="R","Empeora",IF(EF41="R","Mejora","Empeora")))))</f>
        <v>No disponible</v>
      </c>
      <c r="EK41" s="28" t="b">
        <f>IF($J41&gt;0,EL41&lt;&gt;"NA")</f>
        <v>1</v>
      </c>
      <c r="EL41" s="27" t="s">
        <v>28</v>
      </c>
      <c r="EM41" s="18">
        <f>$K41</f>
        <v>1</v>
      </c>
      <c r="EN41" s="18" t="str">
        <f>IF(EL41="NA","NA",IF(EL41="ND",0,IF(OR(EL41="Sin dato",ISBLANK(EM41)),"Sin dato",IF(EM41=0,((EO41-EL41)/EO41)*(POWER(-1,$H41)),IF(EM41&lt;0,1+(((EL41-EM41)*(POWER(-1,$H41)))/EM41),1-(((EL41-EM41)*(POWER(-1,$H41)))/EM41))))))</f>
        <v>Sin dato</v>
      </c>
      <c r="EO41" s="20">
        <v>0.05</v>
      </c>
      <c r="EP41" s="18" t="str">
        <f>IF(EN41="NA","NA",IF(EN41="Sin dato","Sin dato",1-EN41))</f>
        <v>Sin dato</v>
      </c>
      <c r="EQ41" s="19">
        <f>IF(ISBLANK(EM41),"Sin meta",IF(EL41="NA","NA",IF(EP41&lt;=0,$J41,IF(AND(EP41&lt;=EO41,EP41&gt;0),($J41*(1-(EP41/EO41))),0))))</f>
        <v>0</v>
      </c>
      <c r="ER41" s="19" t="str">
        <f>IF(DZ41="NA","No",IF(DZ41="Sin dato","No",IF(EE41=$J41,"V",IF(EE41=0,"R","A"))))</f>
        <v>No</v>
      </c>
      <c r="ES41" s="20" t="str">
        <f>IF(EL41="NA","No",IF(EL41="Sin dato","No",IF(EQ41=$J41,"V",IF(EQ41=0,"R","A"))))</f>
        <v>No</v>
      </c>
      <c r="ET41" s="18" t="str">
        <f>IF(ER41="No","No disponible",IF(ES41="No","No disponible",CONCATENATE(ER41,"-",ES41)))</f>
        <v>No disponible</v>
      </c>
      <c r="EU41" s="18" t="str">
        <f>IF(ET41="No disponible","No disponible",IF(ES41=ER41,"No varía",ET41))</f>
        <v>No disponible</v>
      </c>
      <c r="EV41" s="18" t="str">
        <f>IF(EU41="No disponible","No disponible",IF(EU41="No varía","No varía",IF(ES41="V","Mejora",IF(ES41="R","Empeora",IF(ER41="R","Mejora","Empeora")))))</f>
        <v>No disponible</v>
      </c>
      <c r="EW41" s="45"/>
      <c r="EX41" s="25" t="b">
        <f>IF(EL41="NA","NA",IF(EL41="ND","GC0",IF(EL41="Sin dato",IF(DZ41="NA","NA",IF(DZ41="ND","GC0",IF(DZ41="Sin dato",IF(DN41="NA","NA",IF(DN41="ND","GC0",IF(DN41="Sin dato",IF(DB41="NA","NA",IF(DB41="ND","GC0",IF(DB41="Sin dato",IF(CP41="NA","NA",IF(CP41="ND","GC0",IF(CP41="Sin dato",IF(CD41="NA","NA",IF(CD41="ND","GC0",IF(CD41="Sin dato",IF(BR41="NA","NA",IF(BR41="ND","GC0",IF(BR41="Sin dato",IF(BF41="NA","NA",IF(BF41="ND","GC0",IF(BF41="Sin dato",IF(AT41="NA","NA",IF(AT41="ND","GC0",IF(AT41="Sin dato",IF(AH41="NA","NA",IF(AH41="ND","GC0",IF(AH41="Sin dato",IF(V41="NA","No evaluable",IF(V41="Sin dato", IF(N41="Sin dato", IF(($B$58-$B$71)&gt;($I41),"GC0",  "No evaluable"))))))))))))))))))))))))))))))))))</f>
        <v>0</v>
      </c>
      <c r="EZ41" s="2">
        <f>IF(EX41="GC0",0,IF(EX41=FALSE,IF(EL41="Sin dato",IF(DZ41="Sin dato",IF(DN41="Sin dato",IF(DB41="Sin dato",IF(CP41="Sin dato",IF(CD41="Sin dato",IF(BR41="Sin dato",IF(BF41="Sin dato",IF(AT41="Sin dato",IF(AH41="Sin dato",IF(V41="Sin dato",IF(N41="Sin dato",0,S41),AA41),AM41),AY41),BK41),BW41),CI41),CU41),DG41),DS41),EE41),EQ41)))</f>
        <v>0</v>
      </c>
      <c r="FE41" s="24">
        <f>IF(EZ41=FALSE,0,IF(EZ41="GC0",0,EZ41))</f>
        <v>0</v>
      </c>
      <c r="FH41" s="23" t="b">
        <f>IF($J41&gt;0,FI41&lt;&gt;"NA")</f>
        <v>1</v>
      </c>
      <c r="FI41" s="38">
        <f>IF(EL41="Sin dato",IF(DZ41="Sin dato",IF(DN41="Sin dato",IF(DB41="Sin dato",IF(CP41="Sin dato",IF(CD41="Sin dato",IF(BR41="Sin dato",IF(BF41="Sin dato",IF(AT41="Sin dato",IF(AH41="Sin dato",IF(V41="Sin dato",IF(N41="Sin dato","Sin dato",N41),V41),AH41),AT41),BF41),BR41),CD41),CP41),DB41),DN41),DZ41),EL41)</f>
        <v>0.82940000000000003</v>
      </c>
      <c r="FJ41" s="18">
        <f>IF(FI41="NA",$K41,IF(FI41="Sin dato",$K41,IF(FK41="Diciembre",$EM41,IF(FK41="Noviembre",$EA41,IF(FK41="Octubre",$DO41,IF(FK41="Septiembre",$DC41,IF(FK41="Agosto",$CQ41,IF(FK41="Julio",$CE41,IF(FK41="Junio",$BS41,IF(FK41="Mayo",$BG41,IF(FK41="Abril",$AU41,IF(FK41="Marzo",$AI41,IF(FK41="Febrero",$W41,IF(FK41="Enero",$O41,$K41))))))))))))))</f>
        <v>1</v>
      </c>
      <c r="FK41" s="18" t="str">
        <f>IF(FI41="NA","NA",IF(EL41="Sin dato",IF(DZ41="Sin dato",IF(DN41="Sin dato",IF(DB41="Sin dato",IF(CP41="Sin dato",IF(CD41="Sin dato",IF(BR41="Sin dato",IF(BF41="Sin dato",IF(AT41="Sin dato",IF(AH41="Sin dato",IF(V41="Sin dato",IF(N41="Sin dato","Sin dato","Enero"),"Febrero"),"Marzo"),"Abril"),"Mayo"),"Junio"),"Julio"),"Agosto"),"Septiembre"),"Octubre"),"Noviembre"),"Diciembre"))</f>
        <v>Agosto</v>
      </c>
      <c r="FL41" s="18">
        <f>IF(FI41="NA","NA",IF(FI41="ND",0,IF(OR(FI41="Sin dato",ISBLANK(FJ41)),"Sin dato",IF(FJ41=0,((FM41-FI41)/FM41)*(POWER(-1, $H41)),IF(FJ41&lt;0,1+(((FI41-FJ41)*(POWER(-1, $H41)))/FJ41),1-(((FI41-FJ41)*(POWER(-1, $H41)))/FJ41))))))</f>
        <v>0.82940000000000003</v>
      </c>
      <c r="FM41" s="20">
        <f>$EO41</f>
        <v>0.05</v>
      </c>
      <c r="FN41" s="18">
        <f>IF(FL41="NA","NA",IF(FL41="Sin dato","Sin dato",1-FL41))</f>
        <v>0.17059999999999997</v>
      </c>
      <c r="FO41" s="19">
        <f>IF(ISBLANK(FJ41),"Sin meta",IF(FI41="NA","NA",IF(FN41&lt;=0,$J41,IF(AND(FN41&lt;=FM41,FN41&gt;0),($J41*(1-(FN41/FM41))),0))))</f>
        <v>0</v>
      </c>
      <c r="FP41" s="18"/>
    </row>
    <row r="42" spans="1:172" ht="45" customHeight="1" x14ac:dyDescent="0.25">
      <c r="A42" s="42"/>
      <c r="B42" s="41"/>
      <c r="C42" s="48"/>
      <c r="D42" s="46" t="s">
        <v>51</v>
      </c>
      <c r="E42" s="31" t="s">
        <v>50</v>
      </c>
      <c r="F42" s="46" t="s">
        <v>34</v>
      </c>
      <c r="G42" s="46" t="s">
        <v>49</v>
      </c>
      <c r="H42" s="32">
        <v>1</v>
      </c>
      <c r="I42" s="32">
        <v>30</v>
      </c>
      <c r="J42" s="31">
        <v>2</v>
      </c>
      <c r="K42" s="18">
        <v>0.75</v>
      </c>
      <c r="L42" s="28">
        <f>IF(N42&lt;&gt;"NA",IF(N42&lt;&gt;"Sin dato",1,0),0)</f>
        <v>1</v>
      </c>
      <c r="M42" s="28" t="b">
        <f>IF($J42&gt;0,N42&lt;&gt;"NA")</f>
        <v>1</v>
      </c>
      <c r="N42" s="27">
        <v>0.314</v>
      </c>
      <c r="O42" s="18">
        <f>$K42</f>
        <v>0.75</v>
      </c>
      <c r="P42" s="18">
        <f>IF(N42="NA","NA",IF(N42="ND",0,IF(OR(N42="Sin dato",ISBLANK(O42)),"Sin dato",IF(O42=0,((Q42-N42)/Q42)*(POWER(-1, H42)),IF(O42&lt;0,1+(((N42-O42)*(POWER(-1, H42)))/O42),1-(((N42-O42)*(POWER(-1, H42)))/O42))))))</f>
        <v>0.41866666666666663</v>
      </c>
      <c r="Q42" s="20">
        <v>0.05</v>
      </c>
      <c r="R42" s="18">
        <f>IF(P42="NA","NA",IF(P42="Sin dato","Sin dato",1-P42))</f>
        <v>0.58133333333333337</v>
      </c>
      <c r="S42" s="19">
        <f>IF(ISBLANK(O42),"Sin meta",IF(N42="NA","NA",IF(R42&lt;=0,J42,IF(AND(R42&lt;=Q42,R42&gt;0),(J42*(1-(R42/Q42))),0))))</f>
        <v>0</v>
      </c>
      <c r="T42" s="20" t="str">
        <f>IF(N42="NA","No",IF(N42="Sin dato","No",IF(S42=$J42,"V",IF(S42=0,"R","A"))))</f>
        <v>R</v>
      </c>
      <c r="U42" s="28" t="b">
        <f>IF($J42&gt;0,V42&lt;&gt;"NA")</f>
        <v>1</v>
      </c>
      <c r="V42" s="27">
        <v>0.32069999999999999</v>
      </c>
      <c r="W42" s="18">
        <f>$K42</f>
        <v>0.75</v>
      </c>
      <c r="X42" s="18">
        <f>IF(V42="NA","NA",IF(V42="ND",0,IF(OR(V42="Sin dato",ISBLANK(W42)),"Sin dato",IF(W42=0,((Y42-V42)/Y42)*(POWER(-1,$H42)),IF(W42&lt;0,1+(((V42-W42)*(POWER(-1,$H42)))/W42),1-(((V42-W42)*(POWER(-1,$H42)))/W42))))))</f>
        <v>0.42759999999999998</v>
      </c>
      <c r="Y42" s="20">
        <v>0.05</v>
      </c>
      <c r="Z42" s="18">
        <f>IF(X42="NA","NA",IF(X42="Sin dato","Sin dato",1-X42))</f>
        <v>0.57240000000000002</v>
      </c>
      <c r="AA42" s="19">
        <f>IF(ISBLANK(W42),"Sin meta",IF(V42="NA","NA",IF(Z42&lt;=0,$J42,IF(AND(Z42&lt;=Y42,Z42&gt;0),($J42*(1-(Z42/Y42))),0))))</f>
        <v>0</v>
      </c>
      <c r="AB42" s="19" t="str">
        <f>IF(N42="NA","No",IF(N42="Sin dato","No",IF(S42=$J42,"V",IF(S42=0,"R","A"))))</f>
        <v>R</v>
      </c>
      <c r="AC42" s="20" t="str">
        <f>IF(V42="NA","No",IF(V42="Sin dato","No",IF(AA42=$J42,"V",IF(AA42=0,"R","A"))))</f>
        <v>R</v>
      </c>
      <c r="AD42" s="18" t="str">
        <f>IF(AB42="No","No disponible",IF(AC42="No","No disponible",CONCATENATE(AB42,"-",AC42)))</f>
        <v>R-R</v>
      </c>
      <c r="AE42" s="18" t="str">
        <f>IF(AD42="No disponible","No disponible",IF(AC42=AB42,"No varía",AD42))</f>
        <v>No varía</v>
      </c>
      <c r="AF42" s="18" t="str">
        <f>IF(AE42="No disponible","No disponible",IF(AE42="No varía","No varía",IF(AC42="V","Mejora",IF(AC42="R","Empeora",IF(AB42="R","Mejora","Empeora")))))</f>
        <v>No varía</v>
      </c>
      <c r="AG42" s="28" t="b">
        <f>IF($J42&gt;0,AH42&lt;&gt;"NA")</f>
        <v>1</v>
      </c>
      <c r="AH42" s="27">
        <v>0.3226</v>
      </c>
      <c r="AI42" s="18">
        <f>$K42</f>
        <v>0.75</v>
      </c>
      <c r="AJ42" s="18">
        <f>IF(AH42="NA","NA",IF(AH42="ND",0,IF(OR(AH42="Sin dato",ISBLANK(AI42)),"Sin dato",IF(AI42=0,((AK42-AH42)/AK42)*(POWER(-1,$H42)),IF(AI42&lt;0,1+(((AH42-AI42)*(POWER(-1,$H42)))/AI42),1-(((AH42-AI42)*(POWER(-1,$H42)))/AI42))))))</f>
        <v>0.43013333333333337</v>
      </c>
      <c r="AK42" s="20">
        <v>0.05</v>
      </c>
      <c r="AL42" s="18">
        <f>IF(AJ42="NA","NA",IF(AJ42="Sin dato","Sin dato",1-AJ42))</f>
        <v>0.56986666666666663</v>
      </c>
      <c r="AM42" s="19">
        <f>IF(ISBLANK(AI42),"Sin meta",IF(AH42="NA","NA",IF(AL42&lt;=0,$J42,IF(AND(AL42&lt;=AK42,AL42&gt;0),($J42*(1-(AL42/AK42))),0))))</f>
        <v>0</v>
      </c>
      <c r="AN42" s="19" t="str">
        <f>IF(V42="NA","No",IF(V42="Sin dato","No",IF(AA42=$J42,"V",IF(AA42=0,"R","A"))))</f>
        <v>R</v>
      </c>
      <c r="AO42" s="20" t="str">
        <f>IF(AH42="NA","No",IF(AH42="Sin dato","No",IF(AM42=$J42,"V",IF(AM42=0,"R","A"))))</f>
        <v>R</v>
      </c>
      <c r="AP42" s="18" t="str">
        <f>IF(AN42="No","No disponible",IF(AO42="No","No disponible",CONCATENATE(AN42,"-",AO42)))</f>
        <v>R-R</v>
      </c>
      <c r="AQ42" s="18" t="str">
        <f>IF(AP42="No disponible","No disponible",IF(AO42=AN42,"No varía",AP42))</f>
        <v>No varía</v>
      </c>
      <c r="AR42" s="18" t="str">
        <f>IF(AQ42="No disponible","No disponible",IF(AQ42="No varía","No varía",IF(AO42="V","Mejora",IF(AO42="R","Empeora",IF(AN42="R","Mejora","Empeora")))))</f>
        <v>No varía</v>
      </c>
      <c r="AS42" s="28" t="b">
        <f>IF($J42&gt;0,AT42&lt;&gt;"NA")</f>
        <v>1</v>
      </c>
      <c r="AT42" s="27">
        <v>0.32659999999999995</v>
      </c>
      <c r="AU42" s="18">
        <f>$K42</f>
        <v>0.75</v>
      </c>
      <c r="AV42" s="18">
        <f>IF(AT42="NA","NA",IF(AT42="ND",0,IF(OR(AT42="Sin dato",ISBLANK(AU42)),"Sin dato",IF(AU42=0,((AW42-AT42)/AW42)*(POWER(-1,$H42)),IF(AU42&lt;0,1+(((AT42-AU42)*(POWER(-1,$H42)))/AU42),1-(((AT42-AU42)*(POWER(-1,$H42)))/AU42))))))</f>
        <v>0.43546666666666656</v>
      </c>
      <c r="AW42" s="20">
        <v>0.05</v>
      </c>
      <c r="AX42" s="18">
        <f>IF(AV42="NA","NA",IF(AV42="Sin dato","Sin dato",1-AV42))</f>
        <v>0.56453333333333344</v>
      </c>
      <c r="AY42" s="19">
        <f>IF(ISBLANK(AU42),"Sin meta",IF(AT42="NA","NA",IF(AX42&lt;=0,$J42,IF(AND(AX42&lt;=AW42,AX42&gt;0),($J42*(1-(AX42/AW42))),0))))</f>
        <v>0</v>
      </c>
      <c r="AZ42" s="19" t="str">
        <f>IF(AH42="NA","No",IF(AH42="Sin dato","No",IF(AM42=$J42,"V",IF(AM42=0,"R","A"))))</f>
        <v>R</v>
      </c>
      <c r="BA42" s="20" t="str">
        <f>IF(AT42="NA","No",IF(AT42="Sin dato","No",IF(AY42=$J42,"V",IF(AY42=0,"R","A"))))</f>
        <v>R</v>
      </c>
      <c r="BB42" s="18" t="str">
        <f>IF(AZ42="No","No disponible",IF(BA42="No","No disponible",CONCATENATE(AZ42,"-",BA42)))</f>
        <v>R-R</v>
      </c>
      <c r="BC42" s="18" t="str">
        <f>IF(BB42="No disponible","No disponible",IF(BA42=AZ42,"No varía",BB42))</f>
        <v>No varía</v>
      </c>
      <c r="BD42" s="18" t="str">
        <f>IF(BC42="No disponible","No disponible",IF(BC42="No varía","No varía",IF(BA42="V","Mejora",IF(BA42="R","Empeora",IF(AZ42="R","Mejora","Empeora")))))</f>
        <v>No varía</v>
      </c>
      <c r="BE42" s="28" t="b">
        <f>IF($J42&gt;0,BF42&lt;&gt;"NA")</f>
        <v>1</v>
      </c>
      <c r="BF42" s="27">
        <v>0.32500000000000001</v>
      </c>
      <c r="BG42" s="18">
        <f>$K42</f>
        <v>0.75</v>
      </c>
      <c r="BH42" s="18">
        <f>IF(BF42="NA","NA",IF(BF42="ND",0,IF(OR(BF42="Sin dato",ISBLANK(BG42)),"Sin dato",IF(BG42=0,((BI42-BF42)/BI42)*(POWER(-1,$H42)),IF(BG42&lt;0,1+(((BF42-BG42)*(POWER(-1,$H42)))/BG42),1-(((BF42-BG42)*(POWER(-1,$H42)))/BG42))))))</f>
        <v>0.43333333333333335</v>
      </c>
      <c r="BI42" s="20">
        <v>0.05</v>
      </c>
      <c r="BJ42" s="18">
        <f>IF(BH42="NA","NA",IF(BH42="Sin dato","Sin dato",1-BH42))</f>
        <v>0.56666666666666665</v>
      </c>
      <c r="BK42" s="19">
        <f>IF(ISBLANK(BG42),"Sin meta",IF(BF42="NA","NA",IF(BJ42&lt;=0,$J42,IF(AND(BJ42&lt;=BI42,BJ42&gt;0),($J42*(1-(BJ42/BI42))),0))))</f>
        <v>0</v>
      </c>
      <c r="BL42" s="19" t="str">
        <f>IF(AT42="NA","No",IF(AT42="Sin dato","No",IF(AY42=$J42,"V",IF(AY42=0,"R","A"))))</f>
        <v>R</v>
      </c>
      <c r="BM42" s="20" t="str">
        <f>IF(BF42="NA","No",IF(BF42="Sin dato","No",IF(BK42=$J42,"V",IF(BK42=0,"R","A"))))</f>
        <v>R</v>
      </c>
      <c r="BN42" s="18" t="str">
        <f>IF(BL42="No","No disponible",IF(BM42="No","No disponible",CONCATENATE(BL42,"-",BM42)))</f>
        <v>R-R</v>
      </c>
      <c r="BO42" s="18" t="str">
        <f>IF(BN42="No disponible","No disponible",IF(BM42=BL42,"No varía",BN42))</f>
        <v>No varía</v>
      </c>
      <c r="BP42" s="18" t="str">
        <f>IF(BO42="No disponible","No disponible",IF(BO42="No varía","No varía",IF(BM42="V","Mejora",IF(BM42="R","Empeora",IF(BL42="R","Mejora","Empeora")))))</f>
        <v>No varía</v>
      </c>
      <c r="BQ42" s="28" t="b">
        <f>IF($J42&gt;0,BR42&lt;&gt;"NA")</f>
        <v>1</v>
      </c>
      <c r="BR42" s="27">
        <v>0.3286</v>
      </c>
      <c r="BS42" s="18">
        <f>$K42</f>
        <v>0.75</v>
      </c>
      <c r="BT42" s="18">
        <f>IF(BR42="NA","NA",IF(BR42="ND",0,IF(OR(BR42="Sin dato",ISBLANK(BS42)),"Sin dato",IF(BS42=0,((BU42-BR42)/BU42)*(POWER(-1,$H42)),IF(BS42&lt;0,1+(((BR42-BS42)*(POWER(-1,$H42)))/BS42),1-(((BR42-BS42)*(POWER(-1,$H42)))/BS42))))))</f>
        <v>0.43813333333333337</v>
      </c>
      <c r="BU42" s="20">
        <v>0.05</v>
      </c>
      <c r="BV42" s="18">
        <f>IF(BT42="NA","NA",IF(BT42="Sin dato","Sin dato",1-BT42))</f>
        <v>0.56186666666666663</v>
      </c>
      <c r="BW42" s="19">
        <f>IF(ISBLANK(BS42),"Sin meta",IF(BR42="NA","NA",IF(BV42&lt;=0,$J42,IF(AND(BV42&lt;=BU42,BV42&gt;0),($J42*(1-(BV42/BU42))),0))))</f>
        <v>0</v>
      </c>
      <c r="BX42" s="19" t="str">
        <f>IF(BF42="NA","No",IF(BF42="Sin dato","No",IF(BK42=$J42,"V",IF(BK42=0,"R","A"))))</f>
        <v>R</v>
      </c>
      <c r="BY42" s="20" t="str">
        <f>IF(BR42="NA","No",IF(BR42="Sin dato","No",IF(BW42=$J42,"V",IF(BW42=0,"R","A"))))</f>
        <v>R</v>
      </c>
      <c r="BZ42" s="18" t="str">
        <f>IF(BX42="No","No disponible",IF(BY42="No","No disponible",CONCATENATE(BX42,"-",BY42)))</f>
        <v>R-R</v>
      </c>
      <c r="CA42" s="18" t="str">
        <f>IF(BZ42="No disponible","No disponible",IF(BY42=BX42,"No varía",BZ42))</f>
        <v>No varía</v>
      </c>
      <c r="CB42" s="18" t="str">
        <f>IF(CA42="No disponible","No disponible",IF(CA42="No varía","No varía",IF(BY42="V","Mejora",IF(BY42="R","Empeora",IF(BX42="R","Mejora","Empeora")))))</f>
        <v>No varía</v>
      </c>
      <c r="CC42" s="28" t="b">
        <f>IF($J42&gt;0,CD42&lt;&gt;"NA")</f>
        <v>1</v>
      </c>
      <c r="CD42" s="27">
        <v>0.33350000000000002</v>
      </c>
      <c r="CE42" s="18">
        <f>$K42</f>
        <v>0.75</v>
      </c>
      <c r="CF42" s="18">
        <f>IF(CD42="NA","NA",IF(CD42="ND",0,IF(OR(CD42="Sin dato",ISBLANK(CE42)),"Sin dato",IF(CE42=0,((CG42-CD42)/CG42)*(POWER(-1,$H42)),IF(CE42&lt;0,1+(((CD42-CE42)*(POWER(-1,$H42)))/CE42),1-(((CD42-CE42)*(POWER(-1,$H42)))/CE42))))))</f>
        <v>0.44466666666666665</v>
      </c>
      <c r="CG42" s="20">
        <v>0.05</v>
      </c>
      <c r="CH42" s="18">
        <f>IF(CF42="NA","NA",IF(CF42="Sin dato","Sin dato",1-CF42))</f>
        <v>0.55533333333333335</v>
      </c>
      <c r="CI42" s="19">
        <f>IF(ISBLANK(CE42),"Sin meta",IF(CD42="NA","NA",IF(CH42&lt;=0,$J42,IF(AND(CH42&lt;=CG42,CH42&gt;0),($J42*(1-(CH42/CG42))),0))))</f>
        <v>0</v>
      </c>
      <c r="CJ42" s="19" t="str">
        <f>IF(BR42="NA","No",IF(BR42="Sin dato","No",IF(BW42=$J42,"V",IF(BW42=0,"R","A"))))</f>
        <v>R</v>
      </c>
      <c r="CK42" s="20" t="str">
        <f>IF(CD42="NA","No",IF(CD42="Sin dato","No",IF(CI42=$J42,"V",IF(CI42=0,"R","A"))))</f>
        <v>R</v>
      </c>
      <c r="CL42" s="18" t="str">
        <f>IF(CJ42="No","No disponible",IF(CK42="No","No disponible",CONCATENATE(CJ42,"-",CK42)))</f>
        <v>R-R</v>
      </c>
      <c r="CM42" s="18" t="str">
        <f>IF(CL42="No disponible","No disponible",IF(CK42=CJ42,"No varía",CL42))</f>
        <v>No varía</v>
      </c>
      <c r="CN42" s="18" t="str">
        <f>IF(CM42="No disponible","No disponible",IF(CM42="No varía","No varía",IF(CK42="V","Mejora",IF(CK42="R","Empeora",IF(CJ42="R","Mejora","Empeora")))))</f>
        <v>No varía</v>
      </c>
      <c r="CO42" s="28" t="b">
        <f>IF($J42&gt;0,CP42&lt;&gt;"NA")</f>
        <v>1</v>
      </c>
      <c r="CP42" s="27">
        <v>0.33939999999999998</v>
      </c>
      <c r="CQ42" s="18">
        <f>$K42</f>
        <v>0.75</v>
      </c>
      <c r="CR42" s="18">
        <f>IF(CP42="NA","NA",IF(CP42="ND",0,IF(OR(CP42="Sin dato",ISBLANK(CQ42)),"Sin dato",IF(CQ42=0,((CS42-CP42)/CS42)*(POWER(-1,$H42)),IF(CQ42&lt;0,1+(((CP42-CQ42)*(POWER(-1,$H42)))/CQ42),1-(((CP42-CQ42)*(POWER(-1,$H42)))/CQ42))))))</f>
        <v>0.45253333333333334</v>
      </c>
      <c r="CS42" s="20">
        <v>0.05</v>
      </c>
      <c r="CT42" s="18">
        <f>IF(CR42="NA","NA",IF(CR42="Sin dato","Sin dato",1-CR42))</f>
        <v>0.54746666666666666</v>
      </c>
      <c r="CU42" s="19">
        <f>IF(ISBLANK(CQ42),"Sin meta",IF(CP42="NA","NA",IF(CT42&lt;=0,$J42,IF(AND(CT42&lt;=CS42,CT42&gt;0),($J42*(1-(CT42/CS42))),0))))</f>
        <v>0</v>
      </c>
      <c r="CV42" s="19" t="str">
        <f>IF(CD42="NA","No",IF(CD42="Sin dato","No",IF(CI42=$J42,"V",IF(CI42=0,"R","A"))))</f>
        <v>R</v>
      </c>
      <c r="CW42" s="20" t="str">
        <f>IF(CP42="NA","No",IF(CP42="Sin dato","No",IF(CU42=$J42,"V",IF(CU42=0,"R","A"))))</f>
        <v>R</v>
      </c>
      <c r="CX42" s="18" t="str">
        <f>IF(CV42="No","No disponible",IF(CW42="No","No disponible",CONCATENATE(CV42,"-",CW42)))</f>
        <v>R-R</v>
      </c>
      <c r="CY42" s="18" t="str">
        <f>IF(CX42="No disponible","No disponible",IF(CW42=CV42,"No varía",CX42))</f>
        <v>No varía</v>
      </c>
      <c r="CZ42" s="18" t="str">
        <f>IF(CY42="No disponible","No disponible",IF(CY42="No varía","No varía",IF(CW42="V","Mejora",IF(CW42="R","Empeora",IF(CV42="R","Mejora","Empeora")))))</f>
        <v>No varía</v>
      </c>
      <c r="DA42" s="28" t="b">
        <f>IF($J42&gt;0,DB42&lt;&gt;"NA")</f>
        <v>1</v>
      </c>
      <c r="DB42" s="27" t="s">
        <v>28</v>
      </c>
      <c r="DC42" s="18">
        <f>$K42</f>
        <v>0.75</v>
      </c>
      <c r="DD42" s="18" t="str">
        <f>IF(DB42="NA","NA",IF(DB42="ND",0,IF(OR(DB42="Sin dato",ISBLANK(DC42)),"Sin dato",IF(DC42=0,((DE42-DB42)/DE42)*(POWER(-1,$H42)),IF(DC42&lt;0,1+(((DB42-DC42)*(POWER(-1,$H42)))/DC42),1-(((DB42-DC42)*(POWER(-1,$H42)))/DC42))))))</f>
        <v>Sin dato</v>
      </c>
      <c r="DE42" s="20">
        <v>0.05</v>
      </c>
      <c r="DF42" s="18" t="str">
        <f>IF(DD42="NA","NA",IF(DD42="Sin dato","Sin dato",1-DD42))</f>
        <v>Sin dato</v>
      </c>
      <c r="DG42" s="19">
        <f>IF(ISBLANK(DC42),"Sin meta",IF(DB42="NA","NA",IF(DF42&lt;=0,$J42,IF(AND(DF42&lt;=DE42,DF42&gt;0),($J42*(1-(DF42/DE42))),0))))</f>
        <v>0</v>
      </c>
      <c r="DH42" s="19" t="str">
        <f>IF(CP42="NA","No",IF(CP42="Sin dato","No",IF(CU42=$J42,"V",IF(CU42=0,"R","A"))))</f>
        <v>R</v>
      </c>
      <c r="DI42" s="20" t="str">
        <f>IF(DB42="NA","No",IF(DB42="Sin dato","No",IF(DG42=$J42,"V",IF(DG42=0,"R","A"))))</f>
        <v>No</v>
      </c>
      <c r="DJ42" s="18" t="str">
        <f>IF(DH42="No","No disponible",IF(DI42="No","No disponible",CONCATENATE(DH42,"-",DI42)))</f>
        <v>No disponible</v>
      </c>
      <c r="DK42" s="18" t="str">
        <f>IF(DJ42="No disponible","No disponible",IF(DI42=DH42,"No varía",DJ42))</f>
        <v>No disponible</v>
      </c>
      <c r="DL42" s="18" t="str">
        <f>IF(DK42="No disponible","No disponible",IF(DK42="No varía","No varía",IF(DI42="V","Mejora",IF(DI42="R","Empeora",IF(DH42="R","Mejora","Empeora")))))</f>
        <v>No disponible</v>
      </c>
      <c r="DM42" s="28" t="b">
        <f>IF($J42&gt;0,DN42&lt;&gt;"NA")</f>
        <v>1</v>
      </c>
      <c r="DN42" s="27" t="s">
        <v>28</v>
      </c>
      <c r="DO42" s="18">
        <f>$K42</f>
        <v>0.75</v>
      </c>
      <c r="DP42" s="18" t="str">
        <f>IF(DN42="NA","NA",IF(DN42="ND",0,IF(OR(DN42="Sin dato",ISBLANK(DO42)),"Sin dato",IF(DO42=0,((DQ42-DN42)/DQ42)*(POWER(-1,$H42)),IF(DO42&lt;0,1+(((DN42-DO42)*(POWER(-1,$H42)))/DO42),1-(((DN42-DO42)*(POWER(-1,$H42)))/DO42))))))</f>
        <v>Sin dato</v>
      </c>
      <c r="DQ42" s="20">
        <v>0.05</v>
      </c>
      <c r="DR42" s="18" t="str">
        <f>IF(DP42="NA","NA",IF(DP42="Sin dato","Sin dato",1-DP42))</f>
        <v>Sin dato</v>
      </c>
      <c r="DS42" s="19">
        <f>IF(ISBLANK(DO42),"Sin meta",IF(DN42="NA","NA",IF(DR42&lt;=0,$J42,IF(AND(DR42&lt;=DQ42,DR42&gt;0),($J42*(1-(DR42/DQ42))),0))))</f>
        <v>0</v>
      </c>
      <c r="DT42" s="19" t="str">
        <f>IF(DB42="NA","No",IF(DB42="Sin dato","No",IF(DG42=$J42,"V",IF(DG42=0,"R","A"))))</f>
        <v>No</v>
      </c>
      <c r="DU42" s="20" t="str">
        <f>IF(DN42="NA","No",IF(DN42="Sin dato","No",IF(DS42=$J42,"V",IF(DS42=0,"R","A"))))</f>
        <v>No</v>
      </c>
      <c r="DV42" s="18" t="str">
        <f>IF(DT42="No","No disponible",IF(DU42="No","No disponible",CONCATENATE(DT42,"-",DU42)))</f>
        <v>No disponible</v>
      </c>
      <c r="DW42" s="18" t="str">
        <f>IF(DV42="No disponible","No disponible",IF(DU42=DT42,"No varía",DV42))</f>
        <v>No disponible</v>
      </c>
      <c r="DX42" s="18" t="str">
        <f>IF(DW42="No disponible","No disponible",IF(DW42="No varía","No varía",IF(DU42="V","Mejora",IF(DU42="R","Empeora",IF(DT42="R","Mejora","Empeora")))))</f>
        <v>No disponible</v>
      </c>
      <c r="DY42" s="28" t="b">
        <f>IF($J42&gt;0,DZ42&lt;&gt;"NA")</f>
        <v>1</v>
      </c>
      <c r="DZ42" s="27" t="s">
        <v>28</v>
      </c>
      <c r="EA42" s="18">
        <f>$K42</f>
        <v>0.75</v>
      </c>
      <c r="EB42" s="18" t="str">
        <f>IF(DZ42="NA","NA",IF(DZ42="ND",0,IF(OR(DZ42="Sin dato",ISBLANK(EA42)),"Sin dato",IF(EA42=0,((EC42-DZ42)/EC42)*(POWER(-1,$H42)),IF(EA42&lt;0,1+(((DZ42-EA42)*(POWER(-1,$H42)))/EA42),1-(((DZ42-EA42)*(POWER(-1,$H42)))/EA42))))))</f>
        <v>Sin dato</v>
      </c>
      <c r="EC42" s="20">
        <v>0.05</v>
      </c>
      <c r="ED42" s="18" t="str">
        <f>IF(EB42="NA","NA",IF(EB42="Sin dato","Sin dato",1-EB42))</f>
        <v>Sin dato</v>
      </c>
      <c r="EE42" s="19">
        <f>IF(ISBLANK(EA42),"Sin meta",IF(DZ42="NA","NA",IF(ED42&lt;=0,$J42,IF(AND(ED42&lt;=EC42,ED42&gt;0),($J42*(1-(ED42/EC42))),0))))</f>
        <v>0</v>
      </c>
      <c r="EF42" s="19" t="str">
        <f>IF(DN42="NA","No",IF(DN42="Sin dato","No",IF(DS42=$J42,"V",IF(DS42=0,"R","A"))))</f>
        <v>No</v>
      </c>
      <c r="EG42" s="20" t="str">
        <f>IF(DZ42="NA","No",IF(DZ42="Sin dato","No",IF(EE42=$J42,"V",IF(EE42=0,"R","A"))))</f>
        <v>No</v>
      </c>
      <c r="EH42" s="18" t="str">
        <f>IF(EF42="No","No disponible",IF(EG42="No","No disponible",CONCATENATE(EF42,"-",EG42)))</f>
        <v>No disponible</v>
      </c>
      <c r="EI42" s="18" t="str">
        <f>IF(EH42="No disponible","No disponible",IF(EG42=EF42,"No varía",EH42))</f>
        <v>No disponible</v>
      </c>
      <c r="EJ42" s="18" t="str">
        <f>IF(EI42="No disponible","No disponible",IF(EI42="No varía","No varía",IF(EG42="V","Mejora",IF(EG42="R","Empeora",IF(EF42="R","Mejora","Empeora")))))</f>
        <v>No disponible</v>
      </c>
      <c r="EK42" s="28" t="b">
        <f>IF($J42&gt;0,EL42&lt;&gt;"NA")</f>
        <v>1</v>
      </c>
      <c r="EL42" s="27" t="s">
        <v>28</v>
      </c>
      <c r="EM42" s="18">
        <f>$K42</f>
        <v>0.75</v>
      </c>
      <c r="EN42" s="18" t="str">
        <f>IF(EL42="NA","NA",IF(EL42="ND",0,IF(OR(EL42="Sin dato",ISBLANK(EM42)),"Sin dato",IF(EM42=0,((EO42-EL42)/EO42)*(POWER(-1,$H42)),IF(EM42&lt;0,1+(((EL42-EM42)*(POWER(-1,$H42)))/EM42),1-(((EL42-EM42)*(POWER(-1,$H42)))/EM42))))))</f>
        <v>Sin dato</v>
      </c>
      <c r="EO42" s="20">
        <v>0.05</v>
      </c>
      <c r="EP42" s="18" t="str">
        <f>IF(EN42="NA","NA",IF(EN42="Sin dato","Sin dato",1-EN42))</f>
        <v>Sin dato</v>
      </c>
      <c r="EQ42" s="19">
        <f>IF(ISBLANK(EM42),"Sin meta",IF(EL42="NA","NA",IF(EP42&lt;=0,$J42,IF(AND(EP42&lt;=EO42,EP42&gt;0),($J42*(1-(EP42/EO42))),0))))</f>
        <v>0</v>
      </c>
      <c r="ER42" s="19" t="str">
        <f>IF(DZ42="NA","No",IF(DZ42="Sin dato","No",IF(EE42=$J42,"V",IF(EE42=0,"R","A"))))</f>
        <v>No</v>
      </c>
      <c r="ES42" s="20" t="str">
        <f>IF(EL42="NA","No",IF(EL42="Sin dato","No",IF(EQ42=$J42,"V",IF(EQ42=0,"R","A"))))</f>
        <v>No</v>
      </c>
      <c r="ET42" s="18" t="str">
        <f>IF(ER42="No","No disponible",IF(ES42="No","No disponible",CONCATENATE(ER42,"-",ES42)))</f>
        <v>No disponible</v>
      </c>
      <c r="EU42" s="18" t="str">
        <f>IF(ET42="No disponible","No disponible",IF(ES42=ER42,"No varía",ET42))</f>
        <v>No disponible</v>
      </c>
      <c r="EV42" s="18" t="str">
        <f>IF(EU42="No disponible","No disponible",IF(EU42="No varía","No varía",IF(ES42="V","Mejora",IF(ES42="R","Empeora",IF(ER42="R","Mejora","Empeora")))))</f>
        <v>No disponible</v>
      </c>
      <c r="EW42" s="45"/>
      <c r="EX42" s="25" t="b">
        <f>IF(EL42="NA","NA",IF(EL42="ND","GC0",IF(EL42="Sin dato",IF(DZ42="NA","NA",IF(DZ42="ND","GC0",IF(DZ42="Sin dato",IF(DN42="NA","NA",IF(DN42="ND","GC0",IF(DN42="Sin dato",IF(DB42="NA","NA",IF(DB42="ND","GC0",IF(DB42="Sin dato",IF(CP42="NA","NA",IF(CP42="ND","GC0",IF(CP42="Sin dato",IF(CD42="NA","NA",IF(CD42="ND","GC0",IF(CD42="Sin dato",IF(BR42="NA","NA",IF(BR42="ND","GC0",IF(BR42="Sin dato",IF(BF42="NA","NA",IF(BF42="ND","GC0",IF(BF42="Sin dato",IF(AT42="NA","NA",IF(AT42="ND","GC0",IF(AT42="Sin dato",IF(AH42="NA","NA",IF(AH42="ND","GC0",IF(AH42="Sin dato",IF(V42="NA","No evaluable",IF(V42="Sin dato", IF(N42="Sin dato", IF(($B$58-$B$71)&gt;($I42),"GC0",  "No evaluable"))))))))))))))))))))))))))))))))))</f>
        <v>0</v>
      </c>
      <c r="EZ42" s="2">
        <f>IF(EX42="GC0",0,IF(EX42=FALSE,IF(EL42="Sin dato",IF(DZ42="Sin dato",IF(DN42="Sin dato",IF(DB42="Sin dato",IF(CP42="Sin dato",IF(CD42="Sin dato",IF(BR42="Sin dato",IF(BF42="Sin dato",IF(AT42="Sin dato",IF(AH42="Sin dato",IF(V42="Sin dato",IF(N42="Sin dato",0,S42),AA42),AM42),AY42),BK42),BW42),CI42),CU42),DG42),DS42),EE42),EQ42)))</f>
        <v>0</v>
      </c>
      <c r="FE42" s="24">
        <f>IF(EZ42=FALSE,0,IF(EZ42="GC0",0,EZ42))</f>
        <v>0</v>
      </c>
      <c r="FH42" s="23" t="b">
        <f>IF($J42&gt;0,FI42&lt;&gt;"NA")</f>
        <v>1</v>
      </c>
      <c r="FI42" s="38">
        <f>IF(EL42="Sin dato",IF(DZ42="Sin dato",IF(DN42="Sin dato",IF(DB42="Sin dato",IF(CP42="Sin dato",IF(CD42="Sin dato",IF(BR42="Sin dato",IF(BF42="Sin dato",IF(AT42="Sin dato",IF(AH42="Sin dato",IF(V42="Sin dato",IF(N42="Sin dato","Sin dato",N42),V42),AH42),AT42),BF42),BR42),CD42),CP42),DB42),DN42),DZ42),EL42)</f>
        <v>0.33939999999999998</v>
      </c>
      <c r="FJ42" s="18">
        <f>IF(FI42="NA",$K42,IF(FI42="Sin dato",$K42,IF(FK42="Diciembre",$EM42,IF(FK42="Noviembre",$EA42,IF(FK42="Octubre",$DO42,IF(FK42="Septiembre",$DC42,IF(FK42="Agosto",$CQ42,IF(FK42="Julio",$CE42,IF(FK42="Junio",$BS42,IF(FK42="Mayo",$BG42,IF(FK42="Abril",$AU42,IF(FK42="Marzo",$AI42,IF(FK42="Febrero",$W42,IF(FK42="Enero",$O42,$K42))))))))))))))</f>
        <v>0.75</v>
      </c>
      <c r="FK42" s="18" t="str">
        <f>IF(FI42="NA","NA",IF(EL42="Sin dato",IF(DZ42="Sin dato",IF(DN42="Sin dato",IF(DB42="Sin dato",IF(CP42="Sin dato",IF(CD42="Sin dato",IF(BR42="Sin dato",IF(BF42="Sin dato",IF(AT42="Sin dato",IF(AH42="Sin dato",IF(V42="Sin dato",IF(N42="Sin dato","Sin dato","Enero"),"Febrero"),"Marzo"),"Abril"),"Mayo"),"Junio"),"Julio"),"Agosto"),"Septiembre"),"Octubre"),"Noviembre"),"Diciembre"))</f>
        <v>Agosto</v>
      </c>
      <c r="FL42" s="18">
        <f>IF(FI42="NA","NA",IF(FI42="ND",0,IF(OR(FI42="Sin dato",ISBLANK(FJ42)),"Sin dato",IF(FJ42=0,((FM42-FI42)/FM42)*(POWER(-1, $H42)),IF(FJ42&lt;0,1+(((FI42-FJ42)*(POWER(-1, $H42)))/FJ42),1-(((FI42-FJ42)*(POWER(-1, $H42)))/FJ42))))))</f>
        <v>0.45253333333333334</v>
      </c>
      <c r="FM42" s="20">
        <f>$EO42</f>
        <v>0.05</v>
      </c>
      <c r="FN42" s="18">
        <f>IF(FL42="NA","NA",IF(FL42="Sin dato","Sin dato",1-FL42))</f>
        <v>0.54746666666666666</v>
      </c>
      <c r="FO42" s="19">
        <f>IF(ISBLANK(FJ42),"Sin meta",IF(FI42="NA","NA",IF(FN42&lt;=0,$J42,IF(AND(FN42&lt;=FM42,FN42&gt;0),($J42*(1-(FN42/FM42))),0))))</f>
        <v>0</v>
      </c>
      <c r="FP42" s="18"/>
    </row>
    <row r="43" spans="1:172" ht="66" customHeight="1" x14ac:dyDescent="0.25">
      <c r="A43" s="42"/>
      <c r="B43" s="41"/>
      <c r="C43" s="47"/>
      <c r="D43" s="46" t="s">
        <v>48</v>
      </c>
      <c r="E43" s="31" t="s">
        <v>47</v>
      </c>
      <c r="F43" s="46" t="s">
        <v>34</v>
      </c>
      <c r="G43" s="46" t="s">
        <v>30</v>
      </c>
      <c r="H43" s="32">
        <v>0</v>
      </c>
      <c r="I43" s="32">
        <v>30</v>
      </c>
      <c r="J43" s="31">
        <v>2</v>
      </c>
      <c r="K43" s="18">
        <v>0.03</v>
      </c>
      <c r="L43" s="28">
        <f>IF(N43&lt;&gt;"NA",IF(N43&lt;&gt;"Sin dato",1,0),0)</f>
        <v>1</v>
      </c>
      <c r="M43" s="28" t="b">
        <f>IF($J43&gt;0,N43&lt;&gt;"NA")</f>
        <v>1</v>
      </c>
      <c r="N43" s="27">
        <v>2.52E-2</v>
      </c>
      <c r="O43" s="18">
        <f>$K43</f>
        <v>0.03</v>
      </c>
      <c r="P43" s="18">
        <f>IF(N43="NA","NA",IF(N43="ND",0,IF(OR(N43="Sin dato",ISBLANK(O43)),"Sin dato",IF(O43=0,((Q43-N43)/Q43)*(POWER(-1, H43)),IF(O43&lt;0,1+(((N43-O43)*(POWER(-1, H43)))/O43),1-(((N43-O43)*(POWER(-1, H43)))/O43))))))</f>
        <v>1.1599999999999999</v>
      </c>
      <c r="Q43" s="20">
        <v>0.05</v>
      </c>
      <c r="R43" s="18">
        <f>IF(P43="NA","NA",IF(P43="Sin dato","Sin dato",1-P43))</f>
        <v>-0.15999999999999992</v>
      </c>
      <c r="S43" s="19">
        <f>IF(ISBLANK(O43),"Sin meta",IF(N43="NA","NA",IF(R43&lt;=0,J43,IF(AND(R43&lt;=Q43,R43&gt;0),(J43*(1-(R43/Q43))),0))))</f>
        <v>2</v>
      </c>
      <c r="T43" s="20" t="str">
        <f>IF(N43="NA","No",IF(N43="Sin dato","No",IF(S43=$J43,"V",IF(S43=0,"R","A"))))</f>
        <v>V</v>
      </c>
      <c r="U43" s="28" t="b">
        <f>IF($J43&gt;0,V43&lt;&gt;"NA")</f>
        <v>1</v>
      </c>
      <c r="V43" s="27">
        <v>2.5399999999999999E-2</v>
      </c>
      <c r="W43" s="18">
        <f>$K43</f>
        <v>0.03</v>
      </c>
      <c r="X43" s="18">
        <f>IF(V43="NA","NA",IF(V43="ND",0,IF(OR(V43="Sin dato",ISBLANK(W43)),"Sin dato",IF(W43=0,((Y43-V43)/Y43)*(POWER(-1,$H43)),IF(W43&lt;0,1+(((V43-W43)*(POWER(-1,$H43)))/W43),1-(((V43-W43)*(POWER(-1,$H43)))/W43))))))</f>
        <v>1.1533333333333333</v>
      </c>
      <c r="Y43" s="20">
        <v>0.05</v>
      </c>
      <c r="Z43" s="18">
        <f>IF(X43="NA","NA",IF(X43="Sin dato","Sin dato",1-X43))</f>
        <v>-0.15333333333333332</v>
      </c>
      <c r="AA43" s="19">
        <f>IF(ISBLANK(W43),"Sin meta",IF(V43="NA","NA",IF(Z43&lt;=0,$J43,IF(AND(Z43&lt;=Y43,Z43&gt;0),($J43*(1-(Z43/Y43))),0))))</f>
        <v>2</v>
      </c>
      <c r="AB43" s="19" t="str">
        <f>IF(N43="NA","No",IF(N43="Sin dato","No",IF(S43=$J43,"V",IF(S43=0,"R","A"))))</f>
        <v>V</v>
      </c>
      <c r="AC43" s="20" t="str">
        <f>IF(V43="NA","No",IF(V43="Sin dato","No",IF(AA43=$J43,"V",IF(AA43=0,"R","A"))))</f>
        <v>V</v>
      </c>
      <c r="AD43" s="18" t="str">
        <f>IF(AB43="No","No disponible",IF(AC43="No","No disponible",CONCATENATE(AB43,"-",AC43)))</f>
        <v>V-V</v>
      </c>
      <c r="AE43" s="18" t="str">
        <f>IF(AD43="No disponible","No disponible",IF(AC43=AB43,"No varía",AD43))</f>
        <v>No varía</v>
      </c>
      <c r="AF43" s="18" t="str">
        <f>IF(AE43="No disponible","No disponible",IF(AE43="No varía","No varía",IF(AC43="V","Mejora",IF(AC43="R","Empeora",IF(AB43="R","Mejora","Empeora")))))</f>
        <v>No varía</v>
      </c>
      <c r="AG43" s="28" t="b">
        <f>IF($J43&gt;0,AH43&lt;&gt;"NA")</f>
        <v>1</v>
      </c>
      <c r="AH43" s="27">
        <v>2.5399999999999999E-2</v>
      </c>
      <c r="AI43" s="18">
        <f>$K43</f>
        <v>0.03</v>
      </c>
      <c r="AJ43" s="18">
        <f>IF(AH43="NA","NA",IF(AH43="ND",0,IF(OR(AH43="Sin dato",ISBLANK(AI43)),"Sin dato",IF(AI43=0,((AK43-AH43)/AK43)*(POWER(-1,$H43)),IF(AI43&lt;0,1+(((AH43-AI43)*(POWER(-1,$H43)))/AI43),1-(((AH43-AI43)*(POWER(-1,$H43)))/AI43))))))</f>
        <v>1.1533333333333333</v>
      </c>
      <c r="AK43" s="20">
        <v>0.05</v>
      </c>
      <c r="AL43" s="18">
        <f>IF(AJ43="NA","NA",IF(AJ43="Sin dato","Sin dato",1-AJ43))</f>
        <v>-0.15333333333333332</v>
      </c>
      <c r="AM43" s="19">
        <f>IF(ISBLANK(AI43),"Sin meta",IF(AH43="NA","NA",IF(AL43&lt;=0,$J43,IF(AND(AL43&lt;=AK43,AL43&gt;0),($J43*(1-(AL43/AK43))),0))))</f>
        <v>2</v>
      </c>
      <c r="AN43" s="19" t="str">
        <f>IF(V43="NA","No",IF(V43="Sin dato","No",IF(AA43=$J43,"V",IF(AA43=0,"R","A"))))</f>
        <v>V</v>
      </c>
      <c r="AO43" s="20" t="str">
        <f>IF(AH43="NA","No",IF(AH43="Sin dato","No",IF(AM43=$J43,"V",IF(AM43=0,"R","A"))))</f>
        <v>V</v>
      </c>
      <c r="AP43" s="18" t="str">
        <f>IF(AN43="No","No disponible",IF(AO43="No","No disponible",CONCATENATE(AN43,"-",AO43)))</f>
        <v>V-V</v>
      </c>
      <c r="AQ43" s="18" t="str">
        <f>IF(AP43="No disponible","No disponible",IF(AO43=AN43,"No varía",AP43))</f>
        <v>No varía</v>
      </c>
      <c r="AR43" s="18" t="str">
        <f>IF(AQ43="No disponible","No disponible",IF(AQ43="No varía","No varía",IF(AO43="V","Mejora",IF(AO43="R","Empeora",IF(AN43="R","Mejora","Empeora")))))</f>
        <v>No varía</v>
      </c>
      <c r="AS43" s="28" t="b">
        <f>IF($J43&gt;0,AT43&lt;&gt;"NA")</f>
        <v>1</v>
      </c>
      <c r="AT43" s="27">
        <v>2.2099999999999998E-2</v>
      </c>
      <c r="AU43" s="18">
        <f>$K43</f>
        <v>0.03</v>
      </c>
      <c r="AV43" s="18">
        <f>IF(AT43="NA","NA",IF(AT43="ND",0,IF(OR(AT43="Sin dato",ISBLANK(AU43)),"Sin dato",IF(AU43=0,((AW43-AT43)/AW43)*(POWER(-1,$H43)),IF(AU43&lt;0,1+(((AT43-AU43)*(POWER(-1,$H43)))/AU43),1-(((AT43-AU43)*(POWER(-1,$H43)))/AU43))))))</f>
        <v>1.2633333333333334</v>
      </c>
      <c r="AW43" s="20">
        <v>0.05</v>
      </c>
      <c r="AX43" s="18">
        <f>IF(AV43="NA","NA",IF(AV43="Sin dato","Sin dato",1-AV43))</f>
        <v>-0.26333333333333342</v>
      </c>
      <c r="AY43" s="19">
        <f>IF(ISBLANK(AU43),"Sin meta",IF(AT43="NA","NA",IF(AX43&lt;=0,$J43,IF(AND(AX43&lt;=AW43,AX43&gt;0),($J43*(1-(AX43/AW43))),0))))</f>
        <v>2</v>
      </c>
      <c r="AZ43" s="19" t="str">
        <f>IF(AH43="NA","No",IF(AH43="Sin dato","No",IF(AM43=$J43,"V",IF(AM43=0,"R","A"))))</f>
        <v>V</v>
      </c>
      <c r="BA43" s="20" t="str">
        <f>IF(AT43="NA","No",IF(AT43="Sin dato","No",IF(AY43=$J43,"V",IF(AY43=0,"R","A"))))</f>
        <v>V</v>
      </c>
      <c r="BB43" s="18" t="str">
        <f>IF(AZ43="No","No disponible",IF(BA43="No","No disponible",CONCATENATE(AZ43,"-",BA43)))</f>
        <v>V-V</v>
      </c>
      <c r="BC43" s="18" t="str">
        <f>IF(BB43="No disponible","No disponible",IF(BA43=AZ43,"No varía",BB43))</f>
        <v>No varía</v>
      </c>
      <c r="BD43" s="18" t="str">
        <f>IF(BC43="No disponible","No disponible",IF(BC43="No varía","No varía",IF(BA43="V","Mejora",IF(BA43="R","Empeora",IF(AZ43="R","Mejora","Empeora")))))</f>
        <v>No varía</v>
      </c>
      <c r="BE43" s="28" t="b">
        <f>IF($J43&gt;0,BF43&lt;&gt;"NA")</f>
        <v>1</v>
      </c>
      <c r="BF43" s="27">
        <v>2.2400000000000003E-2</v>
      </c>
      <c r="BG43" s="18">
        <f>$K43</f>
        <v>0.03</v>
      </c>
      <c r="BH43" s="18">
        <f>IF(BF43="NA","NA",IF(BF43="ND",0,IF(OR(BF43="Sin dato",ISBLANK(BG43)),"Sin dato",IF(BG43=0,((BI43-BF43)/BI43)*(POWER(-1,$H43)),IF(BG43&lt;0,1+(((BF43-BG43)*(POWER(-1,$H43)))/BG43),1-(((BF43-BG43)*(POWER(-1,$H43)))/BG43))))))</f>
        <v>1.2533333333333332</v>
      </c>
      <c r="BI43" s="20">
        <v>0.05</v>
      </c>
      <c r="BJ43" s="18">
        <f>IF(BH43="NA","NA",IF(BH43="Sin dato","Sin dato",1-BH43))</f>
        <v>-0.25333333333333319</v>
      </c>
      <c r="BK43" s="19">
        <f>IF(ISBLANK(BG43),"Sin meta",IF(BF43="NA","NA",IF(BJ43&lt;=0,$J43,IF(AND(BJ43&lt;=BI43,BJ43&gt;0),($J43*(1-(BJ43/BI43))),0))))</f>
        <v>2</v>
      </c>
      <c r="BL43" s="19" t="str">
        <f>IF(AT43="NA","No",IF(AT43="Sin dato","No",IF(AY43=$J43,"V",IF(AY43=0,"R","A"))))</f>
        <v>V</v>
      </c>
      <c r="BM43" s="20" t="str">
        <f>IF(BF43="NA","No",IF(BF43="Sin dato","No",IF(BK43=$J43,"V",IF(BK43=0,"R","A"))))</f>
        <v>V</v>
      </c>
      <c r="BN43" s="18" t="str">
        <f>IF(BL43="No","No disponible",IF(BM43="No","No disponible",CONCATENATE(BL43,"-",BM43)))</f>
        <v>V-V</v>
      </c>
      <c r="BO43" s="18" t="str">
        <f>IF(BN43="No disponible","No disponible",IF(BM43=BL43,"No varía",BN43))</f>
        <v>No varía</v>
      </c>
      <c r="BP43" s="18" t="str">
        <f>IF(BO43="No disponible","No disponible",IF(BO43="No varía","No varía",IF(BM43="V","Mejora",IF(BM43="R","Empeora",IF(BL43="R","Mejora","Empeora")))))</f>
        <v>No varía</v>
      </c>
      <c r="BQ43" s="28" t="b">
        <f>IF($J43&gt;0,BR43&lt;&gt;"NA")</f>
        <v>1</v>
      </c>
      <c r="BR43" s="27">
        <v>2.1499999999999998E-2</v>
      </c>
      <c r="BS43" s="18">
        <f>$K43</f>
        <v>0.03</v>
      </c>
      <c r="BT43" s="18">
        <f>IF(BR43="NA","NA",IF(BR43="ND",0,IF(OR(BR43="Sin dato",ISBLANK(BS43)),"Sin dato",IF(BS43=0,((BU43-BR43)/BU43)*(POWER(-1,$H43)),IF(BS43&lt;0,1+(((BR43-BS43)*(POWER(-1,$H43)))/BS43),1-(((BR43-BS43)*(POWER(-1,$H43)))/BS43))))))</f>
        <v>1.2833333333333334</v>
      </c>
      <c r="BU43" s="20">
        <v>0.05</v>
      </c>
      <c r="BV43" s="18">
        <f>IF(BT43="NA","NA",IF(BT43="Sin dato","Sin dato",1-BT43))</f>
        <v>-0.28333333333333344</v>
      </c>
      <c r="BW43" s="19">
        <f>IF(ISBLANK(BS43),"Sin meta",IF(BR43="NA","NA",IF(BV43&lt;=0,$J43,IF(AND(BV43&lt;=BU43,BV43&gt;0),($J43*(1-(BV43/BU43))),0))))</f>
        <v>2</v>
      </c>
      <c r="BX43" s="19" t="str">
        <f>IF(BF43="NA","No",IF(BF43="Sin dato","No",IF(BK43=$J43,"V",IF(BK43=0,"R","A"))))</f>
        <v>V</v>
      </c>
      <c r="BY43" s="20" t="str">
        <f>IF(BR43="NA","No",IF(BR43="Sin dato","No",IF(BW43=$J43,"V",IF(BW43=0,"R","A"))))</f>
        <v>V</v>
      </c>
      <c r="BZ43" s="18" t="str">
        <f>IF(BX43="No","No disponible",IF(BY43="No","No disponible",CONCATENATE(BX43,"-",BY43)))</f>
        <v>V-V</v>
      </c>
      <c r="CA43" s="18" t="str">
        <f>IF(BZ43="No disponible","No disponible",IF(BY43=BX43,"No varía",BZ43))</f>
        <v>No varía</v>
      </c>
      <c r="CB43" s="18" t="str">
        <f>IF(CA43="No disponible","No disponible",IF(CA43="No varía","No varía",IF(BY43="V","Mejora",IF(BY43="R","Empeora",IF(BX43="R","Mejora","Empeora")))))</f>
        <v>No varía</v>
      </c>
      <c r="CC43" s="28" t="b">
        <f>IF($J43&gt;0,CD43&lt;&gt;"NA")</f>
        <v>1</v>
      </c>
      <c r="CD43" s="27">
        <v>2.1299999999999999E-2</v>
      </c>
      <c r="CE43" s="18">
        <f>$K43</f>
        <v>0.03</v>
      </c>
      <c r="CF43" s="18">
        <f>IF(CD43="NA","NA",IF(CD43="ND",0,IF(OR(CD43="Sin dato",ISBLANK(CE43)),"Sin dato",IF(CE43=0,((CG43-CD43)/CG43)*(POWER(-1,$H43)),IF(CE43&lt;0,1+(((CD43-CE43)*(POWER(-1,$H43)))/CE43),1-(((CD43-CE43)*(POWER(-1,$H43)))/CE43))))))</f>
        <v>1.29</v>
      </c>
      <c r="CG43" s="20">
        <v>0.05</v>
      </c>
      <c r="CH43" s="18">
        <f>IF(CF43="NA","NA",IF(CF43="Sin dato","Sin dato",1-CF43))</f>
        <v>-0.29000000000000004</v>
      </c>
      <c r="CI43" s="19">
        <f>IF(ISBLANK(CE43),"Sin meta",IF(CD43="NA","NA",IF(CH43&lt;=0,$J43,IF(AND(CH43&lt;=CG43,CH43&gt;0),($J43*(1-(CH43/CG43))),0))))</f>
        <v>2</v>
      </c>
      <c r="CJ43" s="19" t="str">
        <f>IF(BR43="NA","No",IF(BR43="Sin dato","No",IF(BW43=$J43,"V",IF(BW43=0,"R","A"))))</f>
        <v>V</v>
      </c>
      <c r="CK43" s="20" t="str">
        <f>IF(CD43="NA","No",IF(CD43="Sin dato","No",IF(CI43=$J43,"V",IF(CI43=0,"R","A"))))</f>
        <v>V</v>
      </c>
      <c r="CL43" s="18" t="str">
        <f>IF(CJ43="No","No disponible",IF(CK43="No","No disponible",CONCATENATE(CJ43,"-",CK43)))</f>
        <v>V-V</v>
      </c>
      <c r="CM43" s="18" t="str">
        <f>IF(CL43="No disponible","No disponible",IF(CK43=CJ43,"No varía",CL43))</f>
        <v>No varía</v>
      </c>
      <c r="CN43" s="18" t="str">
        <f>IF(CM43="No disponible","No disponible",IF(CM43="No varía","No varía",IF(CK43="V","Mejora",IF(CK43="R","Empeora",IF(CJ43="R","Mejora","Empeora")))))</f>
        <v>No varía</v>
      </c>
      <c r="CO43" s="28" t="b">
        <f>IF($J43&gt;0,CP43&lt;&gt;"NA")</f>
        <v>1</v>
      </c>
      <c r="CP43" s="27">
        <v>2.3900000000000001E-2</v>
      </c>
      <c r="CQ43" s="18">
        <f>$K43</f>
        <v>0.03</v>
      </c>
      <c r="CR43" s="18">
        <f>IF(CP43="NA","NA",IF(CP43="ND",0,IF(OR(CP43="Sin dato",ISBLANK(CQ43)),"Sin dato",IF(CQ43=0,((CS43-CP43)/CS43)*(POWER(-1,$H43)),IF(CQ43&lt;0,1+(((CP43-CQ43)*(POWER(-1,$H43)))/CQ43),1-(((CP43-CQ43)*(POWER(-1,$H43)))/CQ43))))))</f>
        <v>1.2033333333333331</v>
      </c>
      <c r="CS43" s="20">
        <v>0.05</v>
      </c>
      <c r="CT43" s="18">
        <f>IF(CR43="NA","NA",IF(CR43="Sin dato","Sin dato",1-CR43))</f>
        <v>-0.20333333333333314</v>
      </c>
      <c r="CU43" s="19">
        <f>IF(ISBLANK(CQ43),"Sin meta",IF(CP43="NA","NA",IF(CT43&lt;=0,$J43,IF(AND(CT43&lt;=CS43,CT43&gt;0),($J43*(1-(CT43/CS43))),0))))</f>
        <v>2</v>
      </c>
      <c r="CV43" s="19" t="str">
        <f>IF(CD43="NA","No",IF(CD43="Sin dato","No",IF(CI43=$J43,"V",IF(CI43=0,"R","A"))))</f>
        <v>V</v>
      </c>
      <c r="CW43" s="20" t="str">
        <f>IF(CP43="NA","No",IF(CP43="Sin dato","No",IF(CU43=$J43,"V",IF(CU43=0,"R","A"))))</f>
        <v>V</v>
      </c>
      <c r="CX43" s="18" t="str">
        <f>IF(CV43="No","No disponible",IF(CW43="No","No disponible",CONCATENATE(CV43,"-",CW43)))</f>
        <v>V-V</v>
      </c>
      <c r="CY43" s="18" t="str">
        <f>IF(CX43="No disponible","No disponible",IF(CW43=CV43,"No varía",CX43))</f>
        <v>No varía</v>
      </c>
      <c r="CZ43" s="18" t="str">
        <f>IF(CY43="No disponible","No disponible",IF(CY43="No varía","No varía",IF(CW43="V","Mejora",IF(CW43="R","Empeora",IF(CV43="R","Mejora","Empeora")))))</f>
        <v>No varía</v>
      </c>
      <c r="DA43" s="28" t="b">
        <f>IF($J43&gt;0,DB43&lt;&gt;"NA")</f>
        <v>1</v>
      </c>
      <c r="DB43" s="27" t="s">
        <v>28</v>
      </c>
      <c r="DC43" s="18">
        <f>$K43</f>
        <v>0.03</v>
      </c>
      <c r="DD43" s="18" t="str">
        <f>IF(DB43="NA","NA",IF(DB43="ND",0,IF(OR(DB43="Sin dato",ISBLANK(DC43)),"Sin dato",IF(DC43=0,((DE43-DB43)/DE43)*(POWER(-1,$H43)),IF(DC43&lt;0,1+(((DB43-DC43)*(POWER(-1,$H43)))/DC43),1-(((DB43-DC43)*(POWER(-1,$H43)))/DC43))))))</f>
        <v>Sin dato</v>
      </c>
      <c r="DE43" s="20">
        <v>0.05</v>
      </c>
      <c r="DF43" s="18" t="str">
        <f>IF(DD43="NA","NA",IF(DD43="Sin dato","Sin dato",1-DD43))</f>
        <v>Sin dato</v>
      </c>
      <c r="DG43" s="19">
        <f>IF(ISBLANK(DC43),"Sin meta",IF(DB43="NA","NA",IF(DF43&lt;=0,$J43,IF(AND(DF43&lt;=DE43,DF43&gt;0),($J43*(1-(DF43/DE43))),0))))</f>
        <v>0</v>
      </c>
      <c r="DH43" s="19" t="str">
        <f>IF(CP43="NA","No",IF(CP43="Sin dato","No",IF(CU43=$J43,"V",IF(CU43=0,"R","A"))))</f>
        <v>V</v>
      </c>
      <c r="DI43" s="20" t="str">
        <f>IF(DB43="NA","No",IF(DB43="Sin dato","No",IF(DG43=$J43,"V",IF(DG43=0,"R","A"))))</f>
        <v>No</v>
      </c>
      <c r="DJ43" s="18" t="str">
        <f>IF(DH43="No","No disponible",IF(DI43="No","No disponible",CONCATENATE(DH43,"-",DI43)))</f>
        <v>No disponible</v>
      </c>
      <c r="DK43" s="18" t="str">
        <f>IF(DJ43="No disponible","No disponible",IF(DI43=DH43,"No varía",DJ43))</f>
        <v>No disponible</v>
      </c>
      <c r="DL43" s="18" t="str">
        <f>IF(DK43="No disponible","No disponible",IF(DK43="No varía","No varía",IF(DI43="V","Mejora",IF(DI43="R","Empeora",IF(DH43="R","Mejora","Empeora")))))</f>
        <v>No disponible</v>
      </c>
      <c r="DM43" s="28" t="b">
        <f>IF($J43&gt;0,DN43&lt;&gt;"NA")</f>
        <v>1</v>
      </c>
      <c r="DN43" s="27" t="s">
        <v>28</v>
      </c>
      <c r="DO43" s="18">
        <f>$K43</f>
        <v>0.03</v>
      </c>
      <c r="DP43" s="18" t="str">
        <f>IF(DN43="NA","NA",IF(DN43="ND",0,IF(OR(DN43="Sin dato",ISBLANK(DO43)),"Sin dato",IF(DO43=0,((DQ43-DN43)/DQ43)*(POWER(-1,$H43)),IF(DO43&lt;0,1+(((DN43-DO43)*(POWER(-1,$H43)))/DO43),1-(((DN43-DO43)*(POWER(-1,$H43)))/DO43))))))</f>
        <v>Sin dato</v>
      </c>
      <c r="DQ43" s="20">
        <v>0.05</v>
      </c>
      <c r="DR43" s="18" t="str">
        <f>IF(DP43="NA","NA",IF(DP43="Sin dato","Sin dato",1-DP43))</f>
        <v>Sin dato</v>
      </c>
      <c r="DS43" s="19">
        <f>IF(ISBLANK(DO43),"Sin meta",IF(DN43="NA","NA",IF(DR43&lt;=0,$J43,IF(AND(DR43&lt;=DQ43,DR43&gt;0),($J43*(1-(DR43/DQ43))),0))))</f>
        <v>0</v>
      </c>
      <c r="DT43" s="19" t="str">
        <f>IF(DB43="NA","No",IF(DB43="Sin dato","No",IF(DG43=$J43,"V",IF(DG43=0,"R","A"))))</f>
        <v>No</v>
      </c>
      <c r="DU43" s="20" t="str">
        <f>IF(DN43="NA","No",IF(DN43="Sin dato","No",IF(DS43=$J43,"V",IF(DS43=0,"R","A"))))</f>
        <v>No</v>
      </c>
      <c r="DV43" s="18" t="str">
        <f>IF(DT43="No","No disponible",IF(DU43="No","No disponible",CONCATENATE(DT43,"-",DU43)))</f>
        <v>No disponible</v>
      </c>
      <c r="DW43" s="18" t="str">
        <f>IF(DV43="No disponible","No disponible",IF(DU43=DT43,"No varía",DV43))</f>
        <v>No disponible</v>
      </c>
      <c r="DX43" s="18" t="str">
        <f>IF(DW43="No disponible","No disponible",IF(DW43="No varía","No varía",IF(DU43="V","Mejora",IF(DU43="R","Empeora",IF(DT43="R","Mejora","Empeora")))))</f>
        <v>No disponible</v>
      </c>
      <c r="DY43" s="28" t="b">
        <f>IF($J43&gt;0,DZ43&lt;&gt;"NA")</f>
        <v>1</v>
      </c>
      <c r="DZ43" s="27" t="s">
        <v>28</v>
      </c>
      <c r="EA43" s="18">
        <f>$K43</f>
        <v>0.03</v>
      </c>
      <c r="EB43" s="18" t="str">
        <f>IF(DZ43="NA","NA",IF(DZ43="ND",0,IF(OR(DZ43="Sin dato",ISBLANK(EA43)),"Sin dato",IF(EA43=0,((EC43-DZ43)/EC43)*(POWER(-1,$H43)),IF(EA43&lt;0,1+(((DZ43-EA43)*(POWER(-1,$H43)))/EA43),1-(((DZ43-EA43)*(POWER(-1,$H43)))/EA43))))))</f>
        <v>Sin dato</v>
      </c>
      <c r="EC43" s="20">
        <v>0.05</v>
      </c>
      <c r="ED43" s="18" t="str">
        <f>IF(EB43="NA","NA",IF(EB43="Sin dato","Sin dato",1-EB43))</f>
        <v>Sin dato</v>
      </c>
      <c r="EE43" s="19">
        <f>IF(ISBLANK(EA43),"Sin meta",IF(DZ43="NA","NA",IF(ED43&lt;=0,$J43,IF(AND(ED43&lt;=EC43,ED43&gt;0),($J43*(1-(ED43/EC43))),0))))</f>
        <v>0</v>
      </c>
      <c r="EF43" s="19" t="str">
        <f>IF(DN43="NA","No",IF(DN43="Sin dato","No",IF(DS43=$J43,"V",IF(DS43=0,"R","A"))))</f>
        <v>No</v>
      </c>
      <c r="EG43" s="20" t="str">
        <f>IF(DZ43="NA","No",IF(DZ43="Sin dato","No",IF(EE43=$J43,"V",IF(EE43=0,"R","A"))))</f>
        <v>No</v>
      </c>
      <c r="EH43" s="18" t="str">
        <f>IF(EF43="No","No disponible",IF(EG43="No","No disponible",CONCATENATE(EF43,"-",EG43)))</f>
        <v>No disponible</v>
      </c>
      <c r="EI43" s="18" t="str">
        <f>IF(EH43="No disponible","No disponible",IF(EG43=EF43,"No varía",EH43))</f>
        <v>No disponible</v>
      </c>
      <c r="EJ43" s="18" t="str">
        <f>IF(EI43="No disponible","No disponible",IF(EI43="No varía","No varía",IF(EG43="V","Mejora",IF(EG43="R","Empeora",IF(EF43="R","Mejora","Empeora")))))</f>
        <v>No disponible</v>
      </c>
      <c r="EK43" s="28" t="b">
        <f>IF($J43&gt;0,EL43&lt;&gt;"NA")</f>
        <v>1</v>
      </c>
      <c r="EL43" s="27" t="s">
        <v>28</v>
      </c>
      <c r="EM43" s="18">
        <f>$K43</f>
        <v>0.03</v>
      </c>
      <c r="EN43" s="18" t="str">
        <f>IF(EL43="NA","NA",IF(EL43="ND",0,IF(OR(EL43="Sin dato",ISBLANK(EM43)),"Sin dato",IF(EM43=0,((EO43-EL43)/EO43)*(POWER(-1,$H43)),IF(EM43&lt;0,1+(((EL43-EM43)*(POWER(-1,$H43)))/EM43),1-(((EL43-EM43)*(POWER(-1,$H43)))/EM43))))))</f>
        <v>Sin dato</v>
      </c>
      <c r="EO43" s="20">
        <v>0.05</v>
      </c>
      <c r="EP43" s="18" t="str">
        <f>IF(EN43="NA","NA",IF(EN43="Sin dato","Sin dato",1-EN43))</f>
        <v>Sin dato</v>
      </c>
      <c r="EQ43" s="19">
        <f>IF(ISBLANK(EM43),"Sin meta",IF(EL43="NA","NA",IF(EP43&lt;=0,$J43,IF(AND(EP43&lt;=EO43,EP43&gt;0),($J43*(1-(EP43/EO43))),0))))</f>
        <v>0</v>
      </c>
      <c r="ER43" s="19" t="str">
        <f>IF(DZ43="NA","No",IF(DZ43="Sin dato","No",IF(EE43=$J43,"V",IF(EE43=0,"R","A"))))</f>
        <v>No</v>
      </c>
      <c r="ES43" s="20" t="str">
        <f>IF(EL43="NA","No",IF(EL43="Sin dato","No",IF(EQ43=$J43,"V",IF(EQ43=0,"R","A"))))</f>
        <v>No</v>
      </c>
      <c r="ET43" s="18" t="str">
        <f>IF(ER43="No","No disponible",IF(ES43="No","No disponible",CONCATENATE(ER43,"-",ES43)))</f>
        <v>No disponible</v>
      </c>
      <c r="EU43" s="18" t="str">
        <f>IF(ET43="No disponible","No disponible",IF(ES43=ER43,"No varía",ET43))</f>
        <v>No disponible</v>
      </c>
      <c r="EV43" s="18" t="str">
        <f>IF(EU43="No disponible","No disponible",IF(EU43="No varía","No varía",IF(ES43="V","Mejora",IF(ES43="R","Empeora",IF(ER43="R","Mejora","Empeora")))))</f>
        <v>No disponible</v>
      </c>
      <c r="EW43" s="45"/>
      <c r="EX43" s="25" t="b">
        <f>IF(EL43="NA","NA",IF(EL43="ND","GC0",IF(EL43="Sin dato",IF(DZ43="NA","NA",IF(DZ43="ND","GC0",IF(DZ43="Sin dato",IF(DN43="NA","NA",IF(DN43="ND","GC0",IF(DN43="Sin dato",IF(DB43="NA","NA",IF(DB43="ND","GC0",IF(DB43="Sin dato",IF(CP43="NA","NA",IF(CP43="ND","GC0",IF(CP43="Sin dato",IF(CD43="NA","NA",IF(CD43="ND","GC0",IF(CD43="Sin dato",IF(BR43="NA","NA",IF(BR43="ND","GC0",IF(BR43="Sin dato",IF(BF43="NA","NA",IF(BF43="ND","GC0",IF(BF43="Sin dato",IF(AT43="NA","NA",IF(AT43="ND","GC0",IF(AT43="Sin dato",IF(AH43="NA","NA",IF(AH43="ND","GC0",IF(AH43="Sin dato",IF(V43="NA","No evaluable",IF(V43="Sin dato", IF(N43="Sin dato", IF(($B$58-$B$71)&gt;($I43),"GC0",  "No evaluable"))))))))))))))))))))))))))))))))))</f>
        <v>0</v>
      </c>
      <c r="EZ43" s="2">
        <f>IF(EX43="GC0",0,IF(EX43=FALSE,IF(EL43="Sin dato",IF(DZ43="Sin dato",IF(DN43="Sin dato",IF(DB43="Sin dato",IF(CP43="Sin dato",IF(CD43="Sin dato",IF(BR43="Sin dato",IF(BF43="Sin dato",IF(AT43="Sin dato",IF(AH43="Sin dato",IF(V43="Sin dato",IF(N43="Sin dato",0,S43),AA43),AM43),AY43),BK43),BW43),CI43),CU43),DG43),DS43),EE43),EQ43)))</f>
        <v>2</v>
      </c>
      <c r="FE43" s="24">
        <f>IF(EZ43=FALSE,0,IF(EZ43="GC0",0,EZ43))</f>
        <v>2</v>
      </c>
      <c r="FH43" s="23" t="b">
        <f>IF($J43&gt;0,FI43&lt;&gt;"NA")</f>
        <v>1</v>
      </c>
      <c r="FI43" s="38">
        <f>IF(EL43="Sin dato",IF(DZ43="Sin dato",IF(DN43="Sin dato",IF(DB43="Sin dato",IF(CP43="Sin dato",IF(CD43="Sin dato",IF(BR43="Sin dato",IF(BF43="Sin dato",IF(AT43="Sin dato",IF(AH43="Sin dato",IF(V43="Sin dato",IF(N43="Sin dato","Sin dato",N43),V43),AH43),AT43),BF43),BR43),CD43),CP43),DB43),DN43),DZ43),EL43)</f>
        <v>2.3900000000000001E-2</v>
      </c>
      <c r="FJ43" s="18">
        <f>IF(FI43="NA",$K43,IF(FI43="Sin dato",$K43,IF(FK43="Diciembre",$EM43,IF(FK43="Noviembre",$EA43,IF(FK43="Octubre",$DO43,IF(FK43="Septiembre",$DC43,IF(FK43="Agosto",$CQ43,IF(FK43="Julio",$CE43,IF(FK43="Junio",$BS43,IF(FK43="Mayo",$BG43,IF(FK43="Abril",$AU43,IF(FK43="Marzo",$AI43,IF(FK43="Febrero",$W43,IF(FK43="Enero",$O43,$K43))))))))))))))</f>
        <v>0.03</v>
      </c>
      <c r="FK43" s="18" t="str">
        <f>IF(FI43="NA","NA",IF(EL43="Sin dato",IF(DZ43="Sin dato",IF(DN43="Sin dato",IF(DB43="Sin dato",IF(CP43="Sin dato",IF(CD43="Sin dato",IF(BR43="Sin dato",IF(BF43="Sin dato",IF(AT43="Sin dato",IF(AH43="Sin dato",IF(V43="Sin dato",IF(N43="Sin dato","Sin dato","Enero"),"Febrero"),"Marzo"),"Abril"),"Mayo"),"Junio"),"Julio"),"Agosto"),"Septiembre"),"Octubre"),"Noviembre"),"Diciembre"))</f>
        <v>Agosto</v>
      </c>
      <c r="FL43" s="18">
        <f>IF(FI43="NA","NA",IF(FI43="ND",0,IF(OR(FI43="Sin dato",ISBLANK(FJ43)),"Sin dato",IF(FJ43=0,((FM43-FI43)/FM43)*(POWER(-1, $H43)),IF(FJ43&lt;0,1+(((FI43-FJ43)*(POWER(-1, $H43)))/FJ43),1-(((FI43-FJ43)*(POWER(-1, $H43)))/FJ43))))))</f>
        <v>1.2033333333333331</v>
      </c>
      <c r="FM43" s="20">
        <f>$EO43</f>
        <v>0.05</v>
      </c>
      <c r="FN43" s="18">
        <f>IF(FL43="NA","NA",IF(FL43="Sin dato","Sin dato",1-FL43))</f>
        <v>-0.20333333333333314</v>
      </c>
      <c r="FO43" s="19">
        <f>IF(ISBLANK(FJ43),"Sin meta",IF(FI43="NA","NA",IF(FN43&lt;=0,$J43,IF(AND(FN43&lt;=FM43,FN43&gt;0),($J43*(1-(FN43/FM43))),0))))</f>
        <v>2</v>
      </c>
      <c r="FP43" s="18"/>
    </row>
    <row r="44" spans="1:172" ht="45" customHeight="1" x14ac:dyDescent="0.25">
      <c r="A44" s="42"/>
      <c r="B44" s="41"/>
      <c r="C44" s="44" t="s">
        <v>46</v>
      </c>
      <c r="D44" s="33"/>
      <c r="E44" s="34" t="s">
        <v>45</v>
      </c>
      <c r="F44" s="33" t="s">
        <v>34</v>
      </c>
      <c r="G44" s="33" t="s">
        <v>30</v>
      </c>
      <c r="H44" s="32">
        <v>0</v>
      </c>
      <c r="I44" s="32">
        <v>38</v>
      </c>
      <c r="J44" s="31">
        <v>3</v>
      </c>
      <c r="K44" s="18">
        <v>-0.1</v>
      </c>
      <c r="L44" s="28">
        <f>IF(N44&lt;&gt;"NA",IF(N44&lt;&gt;"Sin dato",1,0),0)</f>
        <v>1</v>
      </c>
      <c r="M44" s="28" t="b">
        <f>IF($J44&gt;0,N44&lt;&gt;"NA")</f>
        <v>1</v>
      </c>
      <c r="N44" s="27">
        <v>2.1314889394413727E-2</v>
      </c>
      <c r="O44" s="18">
        <f>$K44</f>
        <v>-0.1</v>
      </c>
      <c r="P44" s="18">
        <f>IF(N44="NA","NA",IF(N44="ND",0,IF(OR(N44="Sin dato",ISBLANK(O44)),"Sin dato",IF(O44=0,((Q44-N44)/Q44)*(POWER(-1, H44)),IF(O44&lt;0,1+(((N44-O44)*(POWER(-1, H44)))/O44),1-(((N44-O44)*(POWER(-1, H44)))/O44))))))</f>
        <v>-0.21314889394413727</v>
      </c>
      <c r="Q44" s="20">
        <v>0</v>
      </c>
      <c r="R44" s="18">
        <f>IF(P44="NA","NA",IF(P44="Sin dato","Sin dato",1-P44))</f>
        <v>1.2131488939441373</v>
      </c>
      <c r="S44" s="19">
        <f>IF(ISBLANK(O44),"Sin meta",IF(N44="NA","NA",IF(R44&lt;=0,J44,IF(AND(R44&lt;=Q44,R44&gt;0),(J44*(1-(R44/Q44))),0))))</f>
        <v>0</v>
      </c>
      <c r="T44" s="20" t="str">
        <f>IF(N44="NA","No",IF(N44="Sin dato","No",IF(S44=$J44,"V",IF(S44=0,"R","A"))))</f>
        <v>R</v>
      </c>
      <c r="U44" s="28" t="b">
        <f>IF($J44&gt;0,V44&lt;&gt;"NA")</f>
        <v>1</v>
      </c>
      <c r="V44" s="27">
        <v>-2.4754296410638199E-2</v>
      </c>
      <c r="W44" s="18">
        <f>$K44</f>
        <v>-0.1</v>
      </c>
      <c r="X44" s="18">
        <f>IF(V44="NA","NA",IF(V44="ND",0,IF(OR(V44="Sin dato",ISBLANK(W44)),"Sin dato",IF(W44=0,((Y44-V44)/Y44)*(POWER(-1,$H44)),IF(W44&lt;0,1+(((V44-W44)*(POWER(-1,$H44)))/W44),1-(((V44-W44)*(POWER(-1,$H44)))/W44))))))</f>
        <v>0.24754296410638199</v>
      </c>
      <c r="Y44" s="20">
        <v>0</v>
      </c>
      <c r="Z44" s="18">
        <f>IF(X44="NA","NA",IF(X44="Sin dato","Sin dato",1-X44))</f>
        <v>0.75245703589361801</v>
      </c>
      <c r="AA44" s="19">
        <f>IF(ISBLANK(W44),"Sin meta",IF(V44="NA","NA",IF(Z44&lt;=0,$J44,IF(AND(Z44&lt;=Y44,Z44&gt;0),($J44*(1-(Z44/Y44))),0))))</f>
        <v>0</v>
      </c>
      <c r="AB44" s="19" t="str">
        <f>IF(N44="NA","No",IF(N44="Sin dato","No",IF(S44=$J44,"V",IF(S44=0,"R","A"))))</f>
        <v>R</v>
      </c>
      <c r="AC44" s="20" t="str">
        <f>IF(V44="NA","No",IF(V44="Sin dato","No",IF(AA44=$J44,"V",IF(AA44=0,"R","A"))))</f>
        <v>R</v>
      </c>
      <c r="AD44" s="18" t="str">
        <f>IF(AB44="No","No disponible",IF(AC44="No","No disponible",CONCATENATE(AB44,"-",AC44)))</f>
        <v>R-R</v>
      </c>
      <c r="AE44" s="18" t="str">
        <f>IF(AD44="No disponible","No disponible",IF(AC44=AB44,"No varía",AD44))</f>
        <v>No varía</v>
      </c>
      <c r="AF44" s="18" t="str">
        <f>IF(AE44="No disponible","No disponible",IF(AE44="No varía","No varía",IF(AC44="V","Mejora",IF(AC44="R","Empeora",IF(AB44="R","Mejora","Empeora")))))</f>
        <v>No varía</v>
      </c>
      <c r="AG44" s="28" t="b">
        <f>IF($J44&gt;0,AH44&lt;&gt;"NA")</f>
        <v>1</v>
      </c>
      <c r="AH44" s="27">
        <v>-5.1227701873874043E-2</v>
      </c>
      <c r="AI44" s="18">
        <f>$K44</f>
        <v>-0.1</v>
      </c>
      <c r="AJ44" s="18">
        <f>IF(AH44="NA","NA",IF(AH44="ND",0,IF(OR(AH44="Sin dato",ISBLANK(AI44)),"Sin dato",IF(AI44=0,((AK44-AH44)/AK44)*(POWER(-1,$H44)),IF(AI44&lt;0,1+(((AH44-AI44)*(POWER(-1,$H44)))/AI44),1-(((AH44-AI44)*(POWER(-1,$H44)))/AI44))))))</f>
        <v>0.51227701873874043</v>
      </c>
      <c r="AK44" s="20">
        <v>0</v>
      </c>
      <c r="AL44" s="18">
        <f>IF(AJ44="NA","NA",IF(AJ44="Sin dato","Sin dato",1-AJ44))</f>
        <v>0.48772298126125957</v>
      </c>
      <c r="AM44" s="19">
        <f>IF(ISBLANK(AI44),"Sin meta",IF(AH44="NA","NA",IF(AL44&lt;=0,$J44,IF(AND(AL44&lt;=AK44,AL44&gt;0),($J44*(1-(AL44/AK44))),0))))</f>
        <v>0</v>
      </c>
      <c r="AN44" s="19" t="str">
        <f>IF(V44="NA","No",IF(V44="Sin dato","No",IF(AA44=$J44,"V",IF(AA44=0,"R","A"))))</f>
        <v>R</v>
      </c>
      <c r="AO44" s="20" t="str">
        <f>IF(AH44="NA","No",IF(AH44="Sin dato","No",IF(AM44=$J44,"V",IF(AM44=0,"R","A"))))</f>
        <v>R</v>
      </c>
      <c r="AP44" s="18" t="str">
        <f>IF(AN44="No","No disponible",IF(AO44="No","No disponible",CONCATENATE(AN44,"-",AO44)))</f>
        <v>R-R</v>
      </c>
      <c r="AQ44" s="18" t="str">
        <f>IF(AP44="No disponible","No disponible",IF(AO44=AN44,"No varía",AP44))</f>
        <v>No varía</v>
      </c>
      <c r="AR44" s="18" t="str">
        <f>IF(AQ44="No disponible","No disponible",IF(AQ44="No varía","No varía",IF(AO44="V","Mejora",IF(AO44="R","Empeora",IF(AN44="R","Mejora","Empeora")))))</f>
        <v>No varía</v>
      </c>
      <c r="AS44" s="28" t="b">
        <f>IF($J44&gt;0,AT44&lt;&gt;"NA")</f>
        <v>1</v>
      </c>
      <c r="AT44" s="27">
        <v>-4.4009599202083916E-2</v>
      </c>
      <c r="AU44" s="18">
        <f>$K44</f>
        <v>-0.1</v>
      </c>
      <c r="AV44" s="18">
        <f>IF(AT44="NA","NA",IF(AT44="ND",0,IF(OR(AT44="Sin dato",ISBLANK(AU44)),"Sin dato",IF(AU44=0,((AW44-AT44)/AW44)*(POWER(-1,$H44)),IF(AU44&lt;0,1+(((AT44-AU44)*(POWER(-1,$H44)))/AU44),1-(((AT44-AU44)*(POWER(-1,$H44)))/AU44))))))</f>
        <v>0.44009599202083916</v>
      </c>
      <c r="AW44" s="20">
        <v>0</v>
      </c>
      <c r="AX44" s="18">
        <f>IF(AV44="NA","NA",IF(AV44="Sin dato","Sin dato",1-AV44))</f>
        <v>0.55990400797916084</v>
      </c>
      <c r="AY44" s="19">
        <f>IF(ISBLANK(AU44),"Sin meta",IF(AT44="NA","NA",IF(AX44&lt;=0,$J44,IF(AND(AX44&lt;=AW44,AX44&gt;0),($J44*(1-(AX44/AW44))),0))))</f>
        <v>0</v>
      </c>
      <c r="AZ44" s="19" t="str">
        <f>IF(AH44="NA","No",IF(AH44="Sin dato","No",IF(AM44=$J44,"V",IF(AM44=0,"R","A"))))</f>
        <v>R</v>
      </c>
      <c r="BA44" s="20" t="str">
        <f>IF(AT44="NA","No",IF(AT44="Sin dato","No",IF(AY44=$J44,"V",IF(AY44=0,"R","A"))))</f>
        <v>R</v>
      </c>
      <c r="BB44" s="18" t="str">
        <f>IF(AZ44="No","No disponible",IF(BA44="No","No disponible",CONCATENATE(AZ44,"-",BA44)))</f>
        <v>R-R</v>
      </c>
      <c r="BC44" s="18" t="str">
        <f>IF(BB44="No disponible","No disponible",IF(BA44=AZ44,"No varía",BB44))</f>
        <v>No varía</v>
      </c>
      <c r="BD44" s="18" t="str">
        <f>IF(BC44="No disponible","No disponible",IF(BC44="No varía","No varía",IF(BA44="V","Mejora",IF(BA44="R","Empeora",IF(AZ44="R","Mejora","Empeora")))))</f>
        <v>No varía</v>
      </c>
      <c r="BE44" s="28" t="b">
        <f>IF($J44&gt;0,BF44&lt;&gt;"NA")</f>
        <v>1</v>
      </c>
      <c r="BF44" s="27">
        <v>-2.4673102447615225E-2</v>
      </c>
      <c r="BG44" s="18">
        <f>$K44</f>
        <v>-0.1</v>
      </c>
      <c r="BH44" s="18">
        <f>IF(BF44="NA","NA",IF(BF44="ND",0,IF(OR(BF44="Sin dato",ISBLANK(BG44)),"Sin dato",IF(BG44=0,((BI44-BF44)/BI44)*(POWER(-1,$H44)),IF(BG44&lt;0,1+(((BF44-BG44)*(POWER(-1,$H44)))/BG44),1-(((BF44-BG44)*(POWER(-1,$H44)))/BG44))))))</f>
        <v>0.24673102447615225</v>
      </c>
      <c r="BI44" s="20">
        <v>0</v>
      </c>
      <c r="BJ44" s="18">
        <f>IF(BH44="NA","NA",IF(BH44="Sin dato","Sin dato",1-BH44))</f>
        <v>0.75326897552384775</v>
      </c>
      <c r="BK44" s="19">
        <f>IF(ISBLANK(BG44),"Sin meta",IF(BF44="NA","NA",IF(BJ44&lt;=0,$J44,IF(AND(BJ44&lt;=BI44,BJ44&gt;0),($J44*(1-(BJ44/BI44))),0))))</f>
        <v>0</v>
      </c>
      <c r="BL44" s="19" t="str">
        <f>IF(AT44="NA","No",IF(AT44="Sin dato","No",IF(AY44=$J44,"V",IF(AY44=0,"R","A"))))</f>
        <v>R</v>
      </c>
      <c r="BM44" s="20" t="str">
        <f>IF(BF44="NA","No",IF(BF44="Sin dato","No",IF(BK44=$J44,"V",IF(BK44=0,"R","A"))))</f>
        <v>R</v>
      </c>
      <c r="BN44" s="18" t="str">
        <f>IF(BL44="No","No disponible",IF(BM44="No","No disponible",CONCATENATE(BL44,"-",BM44)))</f>
        <v>R-R</v>
      </c>
      <c r="BO44" s="18" t="str">
        <f>IF(BN44="No disponible","No disponible",IF(BM44=BL44,"No varía",BN44))</f>
        <v>No varía</v>
      </c>
      <c r="BP44" s="18" t="str">
        <f>IF(BO44="No disponible","No disponible",IF(BO44="No varía","No varía",IF(BM44="V","Mejora",IF(BM44="R","Empeora",IF(BL44="R","Mejora","Empeora")))))</f>
        <v>No varía</v>
      </c>
      <c r="BQ44" s="28" t="b">
        <f>IF($J44&gt;0,BR44&lt;&gt;"NA")</f>
        <v>1</v>
      </c>
      <c r="BR44" s="27">
        <v>-2.3793531316067984E-2</v>
      </c>
      <c r="BS44" s="18">
        <f>$K44</f>
        <v>-0.1</v>
      </c>
      <c r="BT44" s="18">
        <f>IF(BR44="NA","NA",IF(BR44="ND",0,IF(OR(BR44="Sin dato",ISBLANK(BS44)),"Sin dato",IF(BS44=0,((BU44-BR44)/BU44)*(POWER(-1,$H44)),IF(BS44&lt;0,1+(((BR44-BS44)*(POWER(-1,$H44)))/BS44),1-(((BR44-BS44)*(POWER(-1,$H44)))/BS44))))))</f>
        <v>0.23793531316067984</v>
      </c>
      <c r="BU44" s="20">
        <v>0</v>
      </c>
      <c r="BV44" s="18">
        <f>IF(BT44="NA","NA",IF(BT44="Sin dato","Sin dato",1-BT44))</f>
        <v>0.76206468683932016</v>
      </c>
      <c r="BW44" s="19">
        <f>IF(ISBLANK(BS44),"Sin meta",IF(BR44="NA","NA",IF(BV44&lt;=0,$J44,IF(AND(BV44&lt;=BU44,BV44&gt;0),($J44*(1-(BV44/BU44))),0))))</f>
        <v>0</v>
      </c>
      <c r="BX44" s="19" t="str">
        <f>IF(BF44="NA","No",IF(BF44="Sin dato","No",IF(BK44=$J44,"V",IF(BK44=0,"R","A"))))</f>
        <v>R</v>
      </c>
      <c r="BY44" s="20" t="str">
        <f>IF(BR44="NA","No",IF(BR44="Sin dato","No",IF(BW44=$J44,"V",IF(BW44=0,"R","A"))))</f>
        <v>R</v>
      </c>
      <c r="BZ44" s="18" t="str">
        <f>IF(BX44="No","No disponible",IF(BY44="No","No disponible",CONCATENATE(BX44,"-",BY44)))</f>
        <v>R-R</v>
      </c>
      <c r="CA44" s="18" t="str">
        <f>IF(BZ44="No disponible","No disponible",IF(BY44=BX44,"No varía",BZ44))</f>
        <v>No varía</v>
      </c>
      <c r="CB44" s="18" t="str">
        <f>IF(CA44="No disponible","No disponible",IF(CA44="No varía","No varía",IF(BY44="V","Mejora",IF(BY44="R","Empeora",IF(BX44="R","Mejora","Empeora")))))</f>
        <v>No varía</v>
      </c>
      <c r="CC44" s="28" t="b">
        <f>IF($J44&gt;0,CD44&lt;&gt;"NA")</f>
        <v>1</v>
      </c>
      <c r="CD44" s="27">
        <v>-1.2226261170427688E-2</v>
      </c>
      <c r="CE44" s="18">
        <f>$K44</f>
        <v>-0.1</v>
      </c>
      <c r="CF44" s="18">
        <f>IF(CD44="NA","NA",IF(CD44="ND",0,IF(OR(CD44="Sin dato",ISBLANK(CE44)),"Sin dato",IF(CE44=0,((CG44-CD44)/CG44)*(POWER(-1,$H44)),IF(CE44&lt;0,1+(((CD44-CE44)*(POWER(-1,$H44)))/CE44),1-(((CD44-CE44)*(POWER(-1,$H44)))/CE44))))))</f>
        <v>0.12226261170427688</v>
      </c>
      <c r="CG44" s="20">
        <v>0</v>
      </c>
      <c r="CH44" s="18">
        <f>IF(CF44="NA","NA",IF(CF44="Sin dato","Sin dato",1-CF44))</f>
        <v>0.87773738829572312</v>
      </c>
      <c r="CI44" s="19">
        <f>IF(ISBLANK(CE44),"Sin meta",IF(CD44="NA","NA",IF(CH44&lt;=0,$J44,IF(AND(CH44&lt;=CG44,CH44&gt;0),($J44*(1-(CH44/CG44))),0))))</f>
        <v>0</v>
      </c>
      <c r="CJ44" s="19" t="str">
        <f>IF(BR44="NA","No",IF(BR44="Sin dato","No",IF(BW44=$J44,"V",IF(BW44=0,"R","A"))))</f>
        <v>R</v>
      </c>
      <c r="CK44" s="20" t="str">
        <f>IF(CD44="NA","No",IF(CD44="Sin dato","No",IF(CI44=$J44,"V",IF(CI44=0,"R","A"))))</f>
        <v>R</v>
      </c>
      <c r="CL44" s="18" t="str">
        <f>IF(CJ44="No","No disponible",IF(CK44="No","No disponible",CONCATENATE(CJ44,"-",CK44)))</f>
        <v>R-R</v>
      </c>
      <c r="CM44" s="18" t="str">
        <f>IF(CL44="No disponible","No disponible",IF(CK44=CJ44,"No varía",CL44))</f>
        <v>No varía</v>
      </c>
      <c r="CN44" s="18" t="str">
        <f>IF(CM44="No disponible","No disponible",IF(CM44="No varía","No varía",IF(CK44="V","Mejora",IF(CK44="R","Empeora",IF(CJ44="R","Mejora","Empeora")))))</f>
        <v>No varía</v>
      </c>
      <c r="CO44" s="28" t="b">
        <f>IF($J44&gt;0,CP44&lt;&gt;"NA")</f>
        <v>1</v>
      </c>
      <c r="CP44" s="27">
        <v>-3.5143021643645356E-2</v>
      </c>
      <c r="CQ44" s="18">
        <f>$K44</f>
        <v>-0.1</v>
      </c>
      <c r="CR44" s="18">
        <f>IF(CP44="NA","NA",IF(CP44="ND",0,IF(OR(CP44="Sin dato",ISBLANK(CQ44)),"Sin dato",IF(CQ44=0,((CS44-CP44)/CS44)*(POWER(-1,$H44)),IF(CQ44&lt;0,1+(((CP44-CQ44)*(POWER(-1,$H44)))/CQ44),1-(((CP44-CQ44)*(POWER(-1,$H44)))/CQ44))))))</f>
        <v>0.35143021643645356</v>
      </c>
      <c r="CS44" s="20">
        <v>0</v>
      </c>
      <c r="CT44" s="18">
        <f>IF(CR44="NA","NA",IF(CR44="Sin dato","Sin dato",1-CR44))</f>
        <v>0.64856978356354644</v>
      </c>
      <c r="CU44" s="19">
        <f>IF(ISBLANK(CQ44),"Sin meta",IF(CP44="NA","NA",IF(CT44&lt;=0,$J44,IF(AND(CT44&lt;=CS44,CT44&gt;0),($J44*(1-(CT44/CS44))),0))))</f>
        <v>0</v>
      </c>
      <c r="CV44" s="19" t="str">
        <f>IF(CD44="NA","No",IF(CD44="Sin dato","No",IF(CI44=$J44,"V",IF(CI44=0,"R","A"))))</f>
        <v>R</v>
      </c>
      <c r="CW44" s="20" t="str">
        <f>IF(CP44="NA","No",IF(CP44="Sin dato","No",IF(CU44=$J44,"V",IF(CU44=0,"R","A"))))</f>
        <v>R</v>
      </c>
      <c r="CX44" s="18" t="str">
        <f>IF(CV44="No","No disponible",IF(CW44="No","No disponible",CONCATENATE(CV44,"-",CW44)))</f>
        <v>R-R</v>
      </c>
      <c r="CY44" s="18" t="str">
        <f>IF(CX44="No disponible","No disponible",IF(CW44=CV44,"No varía",CX44))</f>
        <v>No varía</v>
      </c>
      <c r="CZ44" s="18" t="str">
        <f>IF(CY44="No disponible","No disponible",IF(CY44="No varía","No varía",IF(CW44="V","Mejora",IF(CW44="R","Empeora",IF(CV44="R","Mejora","Empeora")))))</f>
        <v>No varía</v>
      </c>
      <c r="DA44" s="28" t="b">
        <f>IF($J44&gt;0,DB44&lt;&gt;"NA")</f>
        <v>1</v>
      </c>
      <c r="DB44" s="27" t="s">
        <v>28</v>
      </c>
      <c r="DC44" s="18">
        <f>$K44</f>
        <v>-0.1</v>
      </c>
      <c r="DD44" s="18" t="str">
        <f>IF(DB44="NA","NA",IF(DB44="ND",0,IF(OR(DB44="Sin dato",ISBLANK(DC44)),"Sin dato",IF(DC44=0,((DE44-DB44)/DE44)*(POWER(-1,$H44)),IF(DC44&lt;0,1+(((DB44-DC44)*(POWER(-1,$H44)))/DC44),1-(((DB44-DC44)*(POWER(-1,$H44)))/DC44))))))</f>
        <v>Sin dato</v>
      </c>
      <c r="DE44" s="20">
        <v>0</v>
      </c>
      <c r="DF44" s="18" t="str">
        <f>IF(DD44="NA","NA",IF(DD44="Sin dato","Sin dato",1-DD44))</f>
        <v>Sin dato</v>
      </c>
      <c r="DG44" s="19">
        <f>IF(ISBLANK(DC44),"Sin meta",IF(DB44="NA","NA",IF(DF44&lt;=0,$J44,IF(AND(DF44&lt;=DE44,DF44&gt;0),($J44*(1-(DF44/DE44))),0))))</f>
        <v>0</v>
      </c>
      <c r="DH44" s="19" t="str">
        <f>IF(CP44="NA","No",IF(CP44="Sin dato","No",IF(CU44=$J44,"V",IF(CU44=0,"R","A"))))</f>
        <v>R</v>
      </c>
      <c r="DI44" s="20" t="str">
        <f>IF(DB44="NA","No",IF(DB44="Sin dato","No",IF(DG44=$J44,"V",IF(DG44=0,"R","A"))))</f>
        <v>No</v>
      </c>
      <c r="DJ44" s="18" t="str">
        <f>IF(DH44="No","No disponible",IF(DI44="No","No disponible",CONCATENATE(DH44,"-",DI44)))</f>
        <v>No disponible</v>
      </c>
      <c r="DK44" s="18" t="str">
        <f>IF(DJ44="No disponible","No disponible",IF(DI44=DH44,"No varía",DJ44))</f>
        <v>No disponible</v>
      </c>
      <c r="DL44" s="18" t="str">
        <f>IF(DK44="No disponible","No disponible",IF(DK44="No varía","No varía",IF(DI44="V","Mejora",IF(DI44="R","Empeora",IF(DH44="R","Mejora","Empeora")))))</f>
        <v>No disponible</v>
      </c>
      <c r="DM44" s="28" t="b">
        <f>IF($J44&gt;0,DN44&lt;&gt;"NA")</f>
        <v>1</v>
      </c>
      <c r="DN44" s="27" t="s">
        <v>28</v>
      </c>
      <c r="DO44" s="18">
        <f>$K44</f>
        <v>-0.1</v>
      </c>
      <c r="DP44" s="18" t="str">
        <f>IF(DN44="NA","NA",IF(DN44="ND",0,IF(OR(DN44="Sin dato",ISBLANK(DO44)),"Sin dato",IF(DO44=0,((DQ44-DN44)/DQ44)*(POWER(-1,$H44)),IF(DO44&lt;0,1+(((DN44-DO44)*(POWER(-1,$H44)))/DO44),1-(((DN44-DO44)*(POWER(-1,$H44)))/DO44))))))</f>
        <v>Sin dato</v>
      </c>
      <c r="DQ44" s="20">
        <v>0</v>
      </c>
      <c r="DR44" s="18" t="str">
        <f>IF(DP44="NA","NA",IF(DP44="Sin dato","Sin dato",1-DP44))</f>
        <v>Sin dato</v>
      </c>
      <c r="DS44" s="19">
        <f>IF(ISBLANK(DO44),"Sin meta",IF(DN44="NA","NA",IF(DR44&lt;=0,$J44,IF(AND(DR44&lt;=DQ44,DR44&gt;0),($J44*(1-(DR44/DQ44))),0))))</f>
        <v>0</v>
      </c>
      <c r="DT44" s="19" t="str">
        <f>IF(DB44="NA","No",IF(DB44="Sin dato","No",IF(DG44=$J44,"V",IF(DG44=0,"R","A"))))</f>
        <v>No</v>
      </c>
      <c r="DU44" s="20" t="str">
        <f>IF(DN44="NA","No",IF(DN44="Sin dato","No",IF(DS44=$J44,"V",IF(DS44=0,"R","A"))))</f>
        <v>No</v>
      </c>
      <c r="DV44" s="18" t="str">
        <f>IF(DT44="No","No disponible",IF(DU44="No","No disponible",CONCATENATE(DT44,"-",DU44)))</f>
        <v>No disponible</v>
      </c>
      <c r="DW44" s="18" t="str">
        <f>IF(DV44="No disponible","No disponible",IF(DU44=DT44,"No varía",DV44))</f>
        <v>No disponible</v>
      </c>
      <c r="DX44" s="18" t="str">
        <f>IF(DW44="No disponible","No disponible",IF(DW44="No varía","No varía",IF(DU44="V","Mejora",IF(DU44="R","Empeora",IF(DT44="R","Mejora","Empeora")))))</f>
        <v>No disponible</v>
      </c>
      <c r="DY44" s="28" t="b">
        <f>IF($J44&gt;0,DZ44&lt;&gt;"NA")</f>
        <v>1</v>
      </c>
      <c r="DZ44" s="27" t="s">
        <v>28</v>
      </c>
      <c r="EA44" s="18">
        <f>$K44</f>
        <v>-0.1</v>
      </c>
      <c r="EB44" s="18" t="str">
        <f>IF(DZ44="NA","NA",IF(DZ44="ND",0,IF(OR(DZ44="Sin dato",ISBLANK(EA44)),"Sin dato",IF(EA44=0,((EC44-DZ44)/EC44)*(POWER(-1,$H44)),IF(EA44&lt;0,1+(((DZ44-EA44)*(POWER(-1,$H44)))/EA44),1-(((DZ44-EA44)*(POWER(-1,$H44)))/EA44))))))</f>
        <v>Sin dato</v>
      </c>
      <c r="EC44" s="20">
        <v>0</v>
      </c>
      <c r="ED44" s="18" t="str">
        <f>IF(EB44="NA","NA",IF(EB44="Sin dato","Sin dato",1-EB44))</f>
        <v>Sin dato</v>
      </c>
      <c r="EE44" s="19">
        <f>IF(ISBLANK(EA44),"Sin meta",IF(DZ44="NA","NA",IF(ED44&lt;=0,$J44,IF(AND(ED44&lt;=EC44,ED44&gt;0),($J44*(1-(ED44/EC44))),0))))</f>
        <v>0</v>
      </c>
      <c r="EF44" s="19" t="str">
        <f>IF(DN44="NA","No",IF(DN44="Sin dato","No",IF(DS44=$J44,"V",IF(DS44=0,"R","A"))))</f>
        <v>No</v>
      </c>
      <c r="EG44" s="20" t="str">
        <f>IF(DZ44="NA","No",IF(DZ44="Sin dato","No",IF(EE44=$J44,"V",IF(EE44=0,"R","A"))))</f>
        <v>No</v>
      </c>
      <c r="EH44" s="18" t="str">
        <f>IF(EF44="No","No disponible",IF(EG44="No","No disponible",CONCATENATE(EF44,"-",EG44)))</f>
        <v>No disponible</v>
      </c>
      <c r="EI44" s="18" t="str">
        <f>IF(EH44="No disponible","No disponible",IF(EG44=EF44,"No varía",EH44))</f>
        <v>No disponible</v>
      </c>
      <c r="EJ44" s="18" t="str">
        <f>IF(EI44="No disponible","No disponible",IF(EI44="No varía","No varía",IF(EG44="V","Mejora",IF(EG44="R","Empeora",IF(EF44="R","Mejora","Empeora")))))</f>
        <v>No disponible</v>
      </c>
      <c r="EK44" s="28" t="b">
        <f>IF($J44&gt;0,EL44&lt;&gt;"NA")</f>
        <v>1</v>
      </c>
      <c r="EL44" s="27" t="s">
        <v>28</v>
      </c>
      <c r="EM44" s="18">
        <f>$K44</f>
        <v>-0.1</v>
      </c>
      <c r="EN44" s="18" t="str">
        <f>IF(EL44="NA","NA",IF(EL44="ND",0,IF(OR(EL44="Sin dato",ISBLANK(EM44)),"Sin dato",IF(EM44=0,((EO44-EL44)/EO44)*(POWER(-1,$H44)),IF(EM44&lt;0,1+(((EL44-EM44)*(POWER(-1,$H44)))/EM44),1-(((EL44-EM44)*(POWER(-1,$H44)))/EM44))))))</f>
        <v>Sin dato</v>
      </c>
      <c r="EO44" s="20">
        <v>0</v>
      </c>
      <c r="EP44" s="18" t="str">
        <f>IF(EN44="NA","NA",IF(EN44="Sin dato","Sin dato",1-EN44))</f>
        <v>Sin dato</v>
      </c>
      <c r="EQ44" s="19">
        <f>IF(ISBLANK(EM44),"Sin meta",IF(EL44="NA","NA",IF(EP44&lt;=0,$J44,IF(AND(EP44&lt;=EO44,EP44&gt;0),($J44*(1-(EP44/EO44))),0))))</f>
        <v>0</v>
      </c>
      <c r="ER44" s="19" t="str">
        <f>IF(DZ44="NA","No",IF(DZ44="Sin dato","No",IF(EE44=$J44,"V",IF(EE44=0,"R","A"))))</f>
        <v>No</v>
      </c>
      <c r="ES44" s="20" t="str">
        <f>IF(EL44="NA","No",IF(EL44="Sin dato","No",IF(EQ44=$J44,"V",IF(EQ44=0,"R","A"))))</f>
        <v>No</v>
      </c>
      <c r="ET44" s="18" t="str">
        <f>IF(ER44="No","No disponible",IF(ES44="No","No disponible",CONCATENATE(ER44,"-",ES44)))</f>
        <v>No disponible</v>
      </c>
      <c r="EU44" s="18" t="str">
        <f>IF(ET44="No disponible","No disponible",IF(ES44=ER44,"No varía",ET44))</f>
        <v>No disponible</v>
      </c>
      <c r="EV44" s="18" t="str">
        <f>IF(EU44="No disponible","No disponible",IF(EU44="No varía","No varía",IF(ES44="V","Mejora",IF(ES44="R","Empeora",IF(ER44="R","Mejora","Empeora")))))</f>
        <v>No disponible</v>
      </c>
      <c r="EW44" s="32"/>
      <c r="EX44" s="25" t="b">
        <f>IF(EL44="NA","NA",IF(EL44="ND","GC0",IF(EL44="Sin dato",IF(DZ44="NA","NA",IF(DZ44="ND","GC0",IF(DZ44="Sin dato",IF(DN44="NA","NA",IF(DN44="ND","GC0",IF(DN44="Sin dato",IF(DB44="NA","NA",IF(DB44="ND","GC0",IF(DB44="Sin dato",IF(CP44="NA","NA",IF(CP44="ND","GC0",IF(CP44="Sin dato",IF(CD44="NA","NA",IF(CD44="ND","GC0",IF(CD44="Sin dato",IF(BR44="NA","NA",IF(BR44="ND","GC0",IF(BR44="Sin dato",IF(BF44="NA","NA",IF(BF44="ND","GC0",IF(BF44="Sin dato",IF(AT44="NA","NA",IF(AT44="ND","GC0",IF(AT44="Sin dato",IF(AH44="NA","NA",IF(AH44="ND","GC0",IF(AH44="Sin dato",IF(V44="NA","No evaluable",IF(V44="Sin dato", IF(N44="Sin dato", IF(($B$58-$B$71)&gt;($I44),"GC0",  "No evaluable"))))))))))))))))))))))))))))))))))</f>
        <v>0</v>
      </c>
      <c r="EZ44" s="2">
        <f>IF(EX44="GC0",0,IF(EX44=FALSE,IF(EL44="Sin dato",IF(DZ44="Sin dato",IF(DN44="Sin dato",IF(DB44="Sin dato",IF(CP44="Sin dato",IF(CD44="Sin dato",IF(BR44="Sin dato",IF(BF44="Sin dato",IF(AT44="Sin dato",IF(AH44="Sin dato",IF(V44="Sin dato",IF(N44="Sin dato",0,S44),AA44),AM44),AY44),BK44),BW44),CI44),CU44),DG44),DS44),EE44),EQ44)))</f>
        <v>0</v>
      </c>
      <c r="FE44" s="24">
        <f>IF(EZ44=FALSE,0,IF(EZ44="GC0",0,EZ44))</f>
        <v>0</v>
      </c>
      <c r="FH44" s="23" t="b">
        <f>IF($J44&gt;0,FI44&lt;&gt;"NA")</f>
        <v>1</v>
      </c>
      <c r="FI44" s="38">
        <f>IF(EL44="Sin dato",IF(DZ44="Sin dato",IF(DN44="Sin dato",IF(DB44="Sin dato",IF(CP44="Sin dato",IF(CD44="Sin dato",IF(BR44="Sin dato",IF(BF44="Sin dato",IF(AT44="Sin dato",IF(AH44="Sin dato",IF(V44="Sin dato",IF(N44="Sin dato","Sin dato",N44),V44),AH44),AT44),BF44),BR44),CD44),CP44),DB44),DN44),DZ44),EL44)</f>
        <v>-3.5143021643645356E-2</v>
      </c>
      <c r="FJ44" s="18">
        <f>IF(FI44="NA",$K44,IF(FI44="Sin dato",$K44,IF(FK44="Diciembre",$EM44,IF(FK44="Noviembre",$EA44,IF(FK44="Octubre",$DO44,IF(FK44="Septiembre",$DC44,IF(FK44="Agosto",$CQ44,IF(FK44="Julio",$CE44,IF(FK44="Junio",$BS44,IF(FK44="Mayo",$BG44,IF(FK44="Abril",$AU44,IF(FK44="Marzo",$AI44,IF(FK44="Febrero",$W44,IF(FK44="Enero",$O44,$K44))))))))))))))</f>
        <v>-0.1</v>
      </c>
      <c r="FK44" s="18" t="str">
        <f>IF(FI44="NA","NA",IF(EL44="Sin dato",IF(DZ44="Sin dato",IF(DN44="Sin dato",IF(DB44="Sin dato",IF(CP44="Sin dato",IF(CD44="Sin dato",IF(BR44="Sin dato",IF(BF44="Sin dato",IF(AT44="Sin dato",IF(AH44="Sin dato",IF(V44="Sin dato",IF(N44="Sin dato","Sin dato","Enero"),"Febrero"),"Marzo"),"Abril"),"Mayo"),"Junio"),"Julio"),"Agosto"),"Septiembre"),"Octubre"),"Noviembre"),"Diciembre"))</f>
        <v>Agosto</v>
      </c>
      <c r="FL44" s="18">
        <f>IF(FI44="NA","NA",IF(FI44="ND",0,IF(OR(FI44="Sin dato",ISBLANK(FJ44)),"Sin dato",IF(FJ44=0,((FM44-FI44)/FM44)*(POWER(-1, $H44)),IF(FJ44&lt;0,1+(((FI44-FJ44)*(POWER(-1, $H44)))/FJ44),1-(((FI44-FJ44)*(POWER(-1, $H44)))/FJ44))))))</f>
        <v>0.35143021643645356</v>
      </c>
      <c r="FM44" s="20">
        <f>$EO44</f>
        <v>0</v>
      </c>
      <c r="FN44" s="18">
        <f>IF(FL44="NA","NA",IF(FL44="Sin dato","Sin dato",1-FL44))</f>
        <v>0.64856978356354644</v>
      </c>
      <c r="FO44" s="19">
        <f>IF(ISBLANK(FJ44),"Sin meta",IF(FI44="NA","NA",IF(FN44&lt;=0,$J44,IF(AND(FN44&lt;=FM44,FN44&gt;0),($J44*(1-(FN44/FM44))),0))))</f>
        <v>0</v>
      </c>
      <c r="FP44" s="18"/>
    </row>
    <row r="45" spans="1:172" ht="45" customHeight="1" x14ac:dyDescent="0.25">
      <c r="A45" s="42"/>
      <c r="B45" s="41"/>
      <c r="C45" s="44" t="s">
        <v>44</v>
      </c>
      <c r="D45" s="33"/>
      <c r="E45" s="34" t="s">
        <v>43</v>
      </c>
      <c r="F45" s="33" t="s">
        <v>34</v>
      </c>
      <c r="G45" s="33" t="s">
        <v>30</v>
      </c>
      <c r="H45" s="32">
        <v>0</v>
      </c>
      <c r="I45" s="32">
        <v>38</v>
      </c>
      <c r="J45" s="31">
        <v>3</v>
      </c>
      <c r="K45" s="18">
        <v>-0.1</v>
      </c>
      <c r="L45" s="28">
        <f>IF(N45&lt;&gt;"NA",IF(N45&lt;&gt;"Sin dato",1,0),0)</f>
        <v>1</v>
      </c>
      <c r="M45" s="28" t="b">
        <f>IF($J45&gt;0,N45&lt;&gt;"NA")</f>
        <v>1</v>
      </c>
      <c r="N45" s="27">
        <v>-2.6651932665541778E-2</v>
      </c>
      <c r="O45" s="18">
        <f>$K45</f>
        <v>-0.1</v>
      </c>
      <c r="P45" s="18">
        <f>IF(N45="NA","NA",IF(N45="ND",0,IF(OR(N45="Sin dato",ISBLANK(O45)),"Sin dato",IF(O45=0,((Q45-N45)/Q45)*(POWER(-1, H45)),IF(O45&lt;0,1+(((N45-O45)*(POWER(-1, H45)))/O45),1-(((N45-O45)*(POWER(-1, H45)))/O45))))))</f>
        <v>0.26651932665541778</v>
      </c>
      <c r="Q45" s="20">
        <v>0</v>
      </c>
      <c r="R45" s="18">
        <f>IF(P45="NA","NA",IF(P45="Sin dato","Sin dato",1-P45))</f>
        <v>0.73348067334458222</v>
      </c>
      <c r="S45" s="19">
        <f>IF(ISBLANK(O45),"Sin meta",IF(N45="NA","NA",IF(R45&lt;=0,J45,IF(AND(R45&lt;=Q45,R45&gt;0),(J45*(1-(R45/Q45))),0))))</f>
        <v>0</v>
      </c>
      <c r="T45" s="20" t="str">
        <f>IF(N45="NA","No",IF(N45="Sin dato","No",IF(S45=$J45,"V",IF(S45=0,"R","A"))))</f>
        <v>R</v>
      </c>
      <c r="U45" s="28" t="b">
        <f>IF($J45&gt;0,V45&lt;&gt;"NA")</f>
        <v>1</v>
      </c>
      <c r="V45" s="27">
        <v>-1.5282463998210538E-2</v>
      </c>
      <c r="W45" s="18">
        <f>$K45</f>
        <v>-0.1</v>
      </c>
      <c r="X45" s="18">
        <f>IF(V45="NA","NA",IF(V45="ND",0,IF(OR(V45="Sin dato",ISBLANK(W45)),"Sin dato",IF(W45=0,((Y45-V45)/Y45)*(POWER(-1,$H45)),IF(W45&lt;0,1+(((V45-W45)*(POWER(-1,$H45)))/W45),1-(((V45-W45)*(POWER(-1,$H45)))/W45))))))</f>
        <v>0.15282463998210538</v>
      </c>
      <c r="Y45" s="20">
        <v>0</v>
      </c>
      <c r="Z45" s="18">
        <f>IF(X45="NA","NA",IF(X45="Sin dato","Sin dato",1-X45))</f>
        <v>0.84717536001789462</v>
      </c>
      <c r="AA45" s="19">
        <f>IF(ISBLANK(W45),"Sin meta",IF(V45="NA","NA",IF(Z45&lt;=0,$J45,IF(AND(Z45&lt;=Y45,Z45&gt;0),($J45*(1-(Z45/Y45))),0))))</f>
        <v>0</v>
      </c>
      <c r="AB45" s="19" t="str">
        <f>IF(N45="NA","No",IF(N45="Sin dato","No",IF(S45=$J45,"V",IF(S45=0,"R","A"))))</f>
        <v>R</v>
      </c>
      <c r="AC45" s="20" t="str">
        <f>IF(V45="NA","No",IF(V45="Sin dato","No",IF(AA45=$J45,"V",IF(AA45=0,"R","A"))))</f>
        <v>R</v>
      </c>
      <c r="AD45" s="18" t="str">
        <f>IF(AB45="No","No disponible",IF(AC45="No","No disponible",CONCATENATE(AB45,"-",AC45)))</f>
        <v>R-R</v>
      </c>
      <c r="AE45" s="18" t="str">
        <f>IF(AD45="No disponible","No disponible",IF(AC45=AB45,"No varía",AD45))</f>
        <v>No varía</v>
      </c>
      <c r="AF45" s="18" t="str">
        <f>IF(AE45="No disponible","No disponible",IF(AE45="No varía","No varía",IF(AC45="V","Mejora",IF(AC45="R","Empeora",IF(AB45="R","Mejora","Empeora")))))</f>
        <v>No varía</v>
      </c>
      <c r="AG45" s="28" t="b">
        <f>IF($J45&gt;0,AH45&lt;&gt;"NA")</f>
        <v>1</v>
      </c>
      <c r="AH45" s="27">
        <v>-2.7124374625585035E-2</v>
      </c>
      <c r="AI45" s="18">
        <f>$K45</f>
        <v>-0.1</v>
      </c>
      <c r="AJ45" s="18">
        <f>IF(AH45="NA","NA",IF(AH45="ND",0,IF(OR(AH45="Sin dato",ISBLANK(AI45)),"Sin dato",IF(AI45=0,((AK45-AH45)/AK45)*(POWER(-1,$H45)),IF(AI45&lt;0,1+(((AH45-AI45)*(POWER(-1,$H45)))/AI45),1-(((AH45-AI45)*(POWER(-1,$H45)))/AI45))))))</f>
        <v>0.27124374625585035</v>
      </c>
      <c r="AK45" s="20">
        <v>0</v>
      </c>
      <c r="AL45" s="18">
        <f>IF(AJ45="NA","NA",IF(AJ45="Sin dato","Sin dato",1-AJ45))</f>
        <v>0.72875625374414965</v>
      </c>
      <c r="AM45" s="19">
        <f>IF(ISBLANK(AI45),"Sin meta",IF(AH45="NA","NA",IF(AL45&lt;=0,$J45,IF(AND(AL45&lt;=AK45,AL45&gt;0),($J45*(1-(AL45/AK45))),0))))</f>
        <v>0</v>
      </c>
      <c r="AN45" s="19" t="str">
        <f>IF(V45="NA","No",IF(V45="Sin dato","No",IF(AA45=$J45,"V",IF(AA45=0,"R","A"))))</f>
        <v>R</v>
      </c>
      <c r="AO45" s="20" t="str">
        <f>IF(AH45="NA","No",IF(AH45="Sin dato","No",IF(AM45=$J45,"V",IF(AM45=0,"R","A"))))</f>
        <v>R</v>
      </c>
      <c r="AP45" s="18" t="str">
        <f>IF(AN45="No","No disponible",IF(AO45="No","No disponible",CONCATENATE(AN45,"-",AO45)))</f>
        <v>R-R</v>
      </c>
      <c r="AQ45" s="18" t="str">
        <f>IF(AP45="No disponible","No disponible",IF(AO45=AN45,"No varía",AP45))</f>
        <v>No varía</v>
      </c>
      <c r="AR45" s="18" t="str">
        <f>IF(AQ45="No disponible","No disponible",IF(AQ45="No varía","No varía",IF(AO45="V","Mejora",IF(AO45="R","Empeora",IF(AN45="R","Mejora","Empeora")))))</f>
        <v>No varía</v>
      </c>
      <c r="AS45" s="28" t="b">
        <f>IF($J45&gt;0,AT45&lt;&gt;"NA")</f>
        <v>1</v>
      </c>
      <c r="AT45" s="27">
        <v>-3.7370830375632602E-2</v>
      </c>
      <c r="AU45" s="18">
        <f>$K45</f>
        <v>-0.1</v>
      </c>
      <c r="AV45" s="18">
        <f>IF(AT45="NA","NA",IF(AT45="ND",0,IF(OR(AT45="Sin dato",ISBLANK(AU45)),"Sin dato",IF(AU45=0,((AW45-AT45)/AW45)*(POWER(-1,$H45)),IF(AU45&lt;0,1+(((AT45-AU45)*(POWER(-1,$H45)))/AU45),1-(((AT45-AU45)*(POWER(-1,$H45)))/AU45))))))</f>
        <v>0.37370830375632602</v>
      </c>
      <c r="AW45" s="20">
        <v>0</v>
      </c>
      <c r="AX45" s="18">
        <f>IF(AV45="NA","NA",IF(AV45="Sin dato","Sin dato",1-AV45))</f>
        <v>0.62629169624367398</v>
      </c>
      <c r="AY45" s="19">
        <f>IF(ISBLANK(AU45),"Sin meta",IF(AT45="NA","NA",IF(AX45&lt;=0,$J45,IF(AND(AX45&lt;=AW45,AX45&gt;0),($J45*(1-(AX45/AW45))),0))))</f>
        <v>0</v>
      </c>
      <c r="AZ45" s="19" t="str">
        <f>IF(AH45="NA","No",IF(AH45="Sin dato","No",IF(AM45=$J45,"V",IF(AM45=0,"R","A"))))</f>
        <v>R</v>
      </c>
      <c r="BA45" s="20" t="str">
        <f>IF(AT45="NA","No",IF(AT45="Sin dato","No",IF(AY45=$J45,"V",IF(AY45=0,"R","A"))))</f>
        <v>R</v>
      </c>
      <c r="BB45" s="18" t="str">
        <f>IF(AZ45="No","No disponible",IF(BA45="No","No disponible",CONCATENATE(AZ45,"-",BA45)))</f>
        <v>R-R</v>
      </c>
      <c r="BC45" s="18" t="str">
        <f>IF(BB45="No disponible","No disponible",IF(BA45=AZ45,"No varía",BB45))</f>
        <v>No varía</v>
      </c>
      <c r="BD45" s="18" t="str">
        <f>IF(BC45="No disponible","No disponible",IF(BC45="No varía","No varía",IF(BA45="V","Mejora",IF(BA45="R","Empeora",IF(AZ45="R","Mejora","Empeora")))))</f>
        <v>No varía</v>
      </c>
      <c r="BE45" s="28" t="b">
        <f>IF($J45&gt;0,BF45&lt;&gt;"NA")</f>
        <v>1</v>
      </c>
      <c r="BF45" s="27">
        <v>-3.6462498306290447E-2</v>
      </c>
      <c r="BG45" s="18">
        <f>$K45</f>
        <v>-0.1</v>
      </c>
      <c r="BH45" s="18">
        <f>IF(BF45="NA","NA",IF(BF45="ND",0,IF(OR(BF45="Sin dato",ISBLANK(BG45)),"Sin dato",IF(BG45=0,((BI45-BF45)/BI45)*(POWER(-1,$H45)),IF(BG45&lt;0,1+(((BF45-BG45)*(POWER(-1,$H45)))/BG45),1-(((BF45-BG45)*(POWER(-1,$H45)))/BG45))))))</f>
        <v>0.36462498306290447</v>
      </c>
      <c r="BI45" s="20">
        <v>0</v>
      </c>
      <c r="BJ45" s="18">
        <f>IF(BH45="NA","NA",IF(BH45="Sin dato","Sin dato",1-BH45))</f>
        <v>0.63537501693709553</v>
      </c>
      <c r="BK45" s="19">
        <f>IF(ISBLANK(BG45),"Sin meta",IF(BF45="NA","NA",IF(BJ45&lt;=0,$J45,IF(AND(BJ45&lt;=BI45,BJ45&gt;0),($J45*(1-(BJ45/BI45))),0))))</f>
        <v>0</v>
      </c>
      <c r="BL45" s="19" t="str">
        <f>IF(AT45="NA","No",IF(AT45="Sin dato","No",IF(AY45=$J45,"V",IF(AY45=0,"R","A"))))</f>
        <v>R</v>
      </c>
      <c r="BM45" s="20" t="str">
        <f>IF(BF45="NA","No",IF(BF45="Sin dato","No",IF(BK45=$J45,"V",IF(BK45=0,"R","A"))))</f>
        <v>R</v>
      </c>
      <c r="BN45" s="18" t="str">
        <f>IF(BL45="No","No disponible",IF(BM45="No","No disponible",CONCATENATE(BL45,"-",BM45)))</f>
        <v>R-R</v>
      </c>
      <c r="BO45" s="18" t="str">
        <f>IF(BN45="No disponible","No disponible",IF(BM45=BL45,"No varía",BN45))</f>
        <v>No varía</v>
      </c>
      <c r="BP45" s="18" t="str">
        <f>IF(BO45="No disponible","No disponible",IF(BO45="No varía","No varía",IF(BM45="V","Mejora",IF(BM45="R","Empeora",IF(BL45="R","Mejora","Empeora")))))</f>
        <v>No varía</v>
      </c>
      <c r="BQ45" s="28" t="b">
        <f>IF($J45&gt;0,BR45&lt;&gt;"NA")</f>
        <v>1</v>
      </c>
      <c r="BR45" s="27">
        <v>-4.7270488652804143E-2</v>
      </c>
      <c r="BS45" s="18">
        <f>$K45</f>
        <v>-0.1</v>
      </c>
      <c r="BT45" s="18">
        <f>IF(BR45="NA","NA",IF(BR45="ND",0,IF(OR(BR45="Sin dato",ISBLANK(BS45)),"Sin dato",IF(BS45=0,((BU45-BR45)/BU45)*(POWER(-1,$H45)),IF(BS45&lt;0,1+(((BR45-BS45)*(POWER(-1,$H45)))/BS45),1-(((BR45-BS45)*(POWER(-1,$H45)))/BS45))))))</f>
        <v>0.47270488652804143</v>
      </c>
      <c r="BU45" s="20">
        <v>0</v>
      </c>
      <c r="BV45" s="18">
        <f>IF(BT45="NA","NA",IF(BT45="Sin dato","Sin dato",1-BT45))</f>
        <v>0.52729511347195857</v>
      </c>
      <c r="BW45" s="19">
        <f>IF(ISBLANK(BS45),"Sin meta",IF(BR45="NA","NA",IF(BV45&lt;=0,$J45,IF(AND(BV45&lt;=BU45,BV45&gt;0),($J45*(1-(BV45/BU45))),0))))</f>
        <v>0</v>
      </c>
      <c r="BX45" s="19" t="str">
        <f>IF(BF45="NA","No",IF(BF45="Sin dato","No",IF(BK45=$J45,"V",IF(BK45=0,"R","A"))))</f>
        <v>R</v>
      </c>
      <c r="BY45" s="20" t="str">
        <f>IF(BR45="NA","No",IF(BR45="Sin dato","No",IF(BW45=$J45,"V",IF(BW45=0,"R","A"))))</f>
        <v>R</v>
      </c>
      <c r="BZ45" s="18" t="str">
        <f>IF(BX45="No","No disponible",IF(BY45="No","No disponible",CONCATENATE(BX45,"-",BY45)))</f>
        <v>R-R</v>
      </c>
      <c r="CA45" s="18" t="str">
        <f>IF(BZ45="No disponible","No disponible",IF(BY45=BX45,"No varía",BZ45))</f>
        <v>No varía</v>
      </c>
      <c r="CB45" s="18" t="str">
        <f>IF(CA45="No disponible","No disponible",IF(CA45="No varía","No varía",IF(BY45="V","Mejora",IF(BY45="R","Empeora",IF(BX45="R","Mejora","Empeora")))))</f>
        <v>No varía</v>
      </c>
      <c r="CC45" s="28" t="b">
        <f>IF($J45&gt;0,CD45&lt;&gt;"NA")</f>
        <v>1</v>
      </c>
      <c r="CD45" s="27">
        <v>-5.406950007920508E-2</v>
      </c>
      <c r="CE45" s="18">
        <f>$K45</f>
        <v>-0.1</v>
      </c>
      <c r="CF45" s="18">
        <f>IF(CD45="NA","NA",IF(CD45="ND",0,IF(OR(CD45="Sin dato",ISBLANK(CE45)),"Sin dato",IF(CE45=0,((CG45-CD45)/CG45)*(POWER(-1,$H45)),IF(CE45&lt;0,1+(((CD45-CE45)*(POWER(-1,$H45)))/CE45),1-(((CD45-CE45)*(POWER(-1,$H45)))/CE45))))))</f>
        <v>0.5406950007920508</v>
      </c>
      <c r="CG45" s="20">
        <v>0</v>
      </c>
      <c r="CH45" s="18">
        <f>IF(CF45="NA","NA",IF(CF45="Sin dato","Sin dato",1-CF45))</f>
        <v>0.4593049992079492</v>
      </c>
      <c r="CI45" s="19">
        <f>IF(ISBLANK(CE45),"Sin meta",IF(CD45="NA","NA",IF(CH45&lt;=0,$J45,IF(AND(CH45&lt;=CG45,CH45&gt;0),($J45*(1-(CH45/CG45))),0))))</f>
        <v>0</v>
      </c>
      <c r="CJ45" s="19" t="str">
        <f>IF(BR45="NA","No",IF(BR45="Sin dato","No",IF(BW45=$J45,"V",IF(BW45=0,"R","A"))))</f>
        <v>R</v>
      </c>
      <c r="CK45" s="20" t="str">
        <f>IF(CD45="NA","No",IF(CD45="Sin dato","No",IF(CI45=$J45,"V",IF(CI45=0,"R","A"))))</f>
        <v>R</v>
      </c>
      <c r="CL45" s="18" t="str">
        <f>IF(CJ45="No","No disponible",IF(CK45="No","No disponible",CONCATENATE(CJ45,"-",CK45)))</f>
        <v>R-R</v>
      </c>
      <c r="CM45" s="18" t="str">
        <f>IF(CL45="No disponible","No disponible",IF(CK45=CJ45,"No varía",CL45))</f>
        <v>No varía</v>
      </c>
      <c r="CN45" s="18" t="str">
        <f>IF(CM45="No disponible","No disponible",IF(CM45="No varía","No varía",IF(CK45="V","Mejora",IF(CK45="R","Empeora",IF(CJ45="R","Mejora","Empeora")))))</f>
        <v>No varía</v>
      </c>
      <c r="CO45" s="28" t="b">
        <f>IF($J45&gt;0,CP45&lt;&gt;"NA")</f>
        <v>1</v>
      </c>
      <c r="CP45" s="27">
        <v>-5.1060233872052607E-2</v>
      </c>
      <c r="CQ45" s="18">
        <f>$K45</f>
        <v>-0.1</v>
      </c>
      <c r="CR45" s="18">
        <f>IF(CP45="NA","NA",IF(CP45="ND",0,IF(OR(CP45="Sin dato",ISBLANK(CQ45)),"Sin dato",IF(CQ45=0,((CS45-CP45)/CS45)*(POWER(-1,$H45)),IF(CQ45&lt;0,1+(((CP45-CQ45)*(POWER(-1,$H45)))/CQ45),1-(((CP45-CQ45)*(POWER(-1,$H45)))/CQ45))))))</f>
        <v>0.51060233872052607</v>
      </c>
      <c r="CS45" s="20">
        <v>0</v>
      </c>
      <c r="CT45" s="18">
        <f>IF(CR45="NA","NA",IF(CR45="Sin dato","Sin dato",1-CR45))</f>
        <v>0.48939766127947393</v>
      </c>
      <c r="CU45" s="19">
        <f>IF(ISBLANK(CQ45),"Sin meta",IF(CP45="NA","NA",IF(CT45&lt;=0,$J45,IF(AND(CT45&lt;=CS45,CT45&gt;0),($J45*(1-(CT45/CS45))),0))))</f>
        <v>0</v>
      </c>
      <c r="CV45" s="19" t="str">
        <f>IF(CD45="NA","No",IF(CD45="Sin dato","No",IF(CI45=$J45,"V",IF(CI45=0,"R","A"))))</f>
        <v>R</v>
      </c>
      <c r="CW45" s="20" t="str">
        <f>IF(CP45="NA","No",IF(CP45="Sin dato","No",IF(CU45=$J45,"V",IF(CU45=0,"R","A"))))</f>
        <v>R</v>
      </c>
      <c r="CX45" s="18" t="str">
        <f>IF(CV45="No","No disponible",IF(CW45="No","No disponible",CONCATENATE(CV45,"-",CW45)))</f>
        <v>R-R</v>
      </c>
      <c r="CY45" s="18" t="str">
        <f>IF(CX45="No disponible","No disponible",IF(CW45=CV45,"No varía",CX45))</f>
        <v>No varía</v>
      </c>
      <c r="CZ45" s="18" t="str">
        <f>IF(CY45="No disponible","No disponible",IF(CY45="No varía","No varía",IF(CW45="V","Mejora",IF(CW45="R","Empeora",IF(CV45="R","Mejora","Empeora")))))</f>
        <v>No varía</v>
      </c>
      <c r="DA45" s="28" t="b">
        <f>IF($J45&gt;0,DB45&lt;&gt;"NA")</f>
        <v>1</v>
      </c>
      <c r="DB45" s="27" t="s">
        <v>28</v>
      </c>
      <c r="DC45" s="18">
        <f>$K45</f>
        <v>-0.1</v>
      </c>
      <c r="DD45" s="18" t="str">
        <f>IF(DB45="NA","NA",IF(DB45="ND",0,IF(OR(DB45="Sin dato",ISBLANK(DC45)),"Sin dato",IF(DC45=0,((DE45-DB45)/DE45)*(POWER(-1,$H45)),IF(DC45&lt;0,1+(((DB45-DC45)*(POWER(-1,$H45)))/DC45),1-(((DB45-DC45)*(POWER(-1,$H45)))/DC45))))))</f>
        <v>Sin dato</v>
      </c>
      <c r="DE45" s="20">
        <v>0</v>
      </c>
      <c r="DF45" s="18" t="str">
        <f>IF(DD45="NA","NA",IF(DD45="Sin dato","Sin dato",1-DD45))</f>
        <v>Sin dato</v>
      </c>
      <c r="DG45" s="19">
        <f>IF(ISBLANK(DC45),"Sin meta",IF(DB45="NA","NA",IF(DF45&lt;=0,$J45,IF(AND(DF45&lt;=DE45,DF45&gt;0),($J45*(1-(DF45/DE45))),0))))</f>
        <v>0</v>
      </c>
      <c r="DH45" s="19" t="str">
        <f>IF(CP45="NA","No",IF(CP45="Sin dato","No",IF(CU45=$J45,"V",IF(CU45=0,"R","A"))))</f>
        <v>R</v>
      </c>
      <c r="DI45" s="20" t="str">
        <f>IF(DB45="NA","No",IF(DB45="Sin dato","No",IF(DG45=$J45,"V",IF(DG45=0,"R","A"))))</f>
        <v>No</v>
      </c>
      <c r="DJ45" s="18" t="str">
        <f>IF(DH45="No","No disponible",IF(DI45="No","No disponible",CONCATENATE(DH45,"-",DI45)))</f>
        <v>No disponible</v>
      </c>
      <c r="DK45" s="18" t="str">
        <f>IF(DJ45="No disponible","No disponible",IF(DI45=DH45,"No varía",DJ45))</f>
        <v>No disponible</v>
      </c>
      <c r="DL45" s="18" t="str">
        <f>IF(DK45="No disponible","No disponible",IF(DK45="No varía","No varía",IF(DI45="V","Mejora",IF(DI45="R","Empeora",IF(DH45="R","Mejora","Empeora")))))</f>
        <v>No disponible</v>
      </c>
      <c r="DM45" s="28" t="b">
        <f>IF($J45&gt;0,DN45&lt;&gt;"NA")</f>
        <v>1</v>
      </c>
      <c r="DN45" s="27" t="s">
        <v>28</v>
      </c>
      <c r="DO45" s="18">
        <f>$K45</f>
        <v>-0.1</v>
      </c>
      <c r="DP45" s="18" t="str">
        <f>IF(DN45="NA","NA",IF(DN45="ND",0,IF(OR(DN45="Sin dato",ISBLANK(DO45)),"Sin dato",IF(DO45=0,((DQ45-DN45)/DQ45)*(POWER(-1,$H45)),IF(DO45&lt;0,1+(((DN45-DO45)*(POWER(-1,$H45)))/DO45),1-(((DN45-DO45)*(POWER(-1,$H45)))/DO45))))))</f>
        <v>Sin dato</v>
      </c>
      <c r="DQ45" s="20">
        <v>0</v>
      </c>
      <c r="DR45" s="18" t="str">
        <f>IF(DP45="NA","NA",IF(DP45="Sin dato","Sin dato",1-DP45))</f>
        <v>Sin dato</v>
      </c>
      <c r="DS45" s="19">
        <f>IF(ISBLANK(DO45),"Sin meta",IF(DN45="NA","NA",IF(DR45&lt;=0,$J45,IF(AND(DR45&lt;=DQ45,DR45&gt;0),($J45*(1-(DR45/DQ45))),0))))</f>
        <v>0</v>
      </c>
      <c r="DT45" s="19" t="str">
        <f>IF(DB45="NA","No",IF(DB45="Sin dato","No",IF(DG45=$J45,"V",IF(DG45=0,"R","A"))))</f>
        <v>No</v>
      </c>
      <c r="DU45" s="20" t="str">
        <f>IF(DN45="NA","No",IF(DN45="Sin dato","No",IF(DS45=$J45,"V",IF(DS45=0,"R","A"))))</f>
        <v>No</v>
      </c>
      <c r="DV45" s="18" t="str">
        <f>IF(DT45="No","No disponible",IF(DU45="No","No disponible",CONCATENATE(DT45,"-",DU45)))</f>
        <v>No disponible</v>
      </c>
      <c r="DW45" s="18" t="str">
        <f>IF(DV45="No disponible","No disponible",IF(DU45=DT45,"No varía",DV45))</f>
        <v>No disponible</v>
      </c>
      <c r="DX45" s="18" t="str">
        <f>IF(DW45="No disponible","No disponible",IF(DW45="No varía","No varía",IF(DU45="V","Mejora",IF(DU45="R","Empeora",IF(DT45="R","Mejora","Empeora")))))</f>
        <v>No disponible</v>
      </c>
      <c r="DY45" s="28" t="b">
        <f>IF($J45&gt;0,DZ45&lt;&gt;"NA")</f>
        <v>1</v>
      </c>
      <c r="DZ45" s="27" t="s">
        <v>28</v>
      </c>
      <c r="EA45" s="18">
        <f>$K45</f>
        <v>-0.1</v>
      </c>
      <c r="EB45" s="18" t="str">
        <f>IF(DZ45="NA","NA",IF(DZ45="ND",0,IF(OR(DZ45="Sin dato",ISBLANK(EA45)),"Sin dato",IF(EA45=0,((EC45-DZ45)/EC45)*(POWER(-1,$H45)),IF(EA45&lt;0,1+(((DZ45-EA45)*(POWER(-1,$H45)))/EA45),1-(((DZ45-EA45)*(POWER(-1,$H45)))/EA45))))))</f>
        <v>Sin dato</v>
      </c>
      <c r="EC45" s="20">
        <v>0</v>
      </c>
      <c r="ED45" s="18" t="str">
        <f>IF(EB45="NA","NA",IF(EB45="Sin dato","Sin dato",1-EB45))</f>
        <v>Sin dato</v>
      </c>
      <c r="EE45" s="19">
        <f>IF(ISBLANK(EA45),"Sin meta",IF(DZ45="NA","NA",IF(ED45&lt;=0,$J45,IF(AND(ED45&lt;=EC45,ED45&gt;0),($J45*(1-(ED45/EC45))),0))))</f>
        <v>0</v>
      </c>
      <c r="EF45" s="19" t="str">
        <f>IF(DN45="NA","No",IF(DN45="Sin dato","No",IF(DS45=$J45,"V",IF(DS45=0,"R","A"))))</f>
        <v>No</v>
      </c>
      <c r="EG45" s="20" t="str">
        <f>IF(DZ45="NA","No",IF(DZ45="Sin dato","No",IF(EE45=$J45,"V",IF(EE45=0,"R","A"))))</f>
        <v>No</v>
      </c>
      <c r="EH45" s="18" t="str">
        <f>IF(EF45="No","No disponible",IF(EG45="No","No disponible",CONCATENATE(EF45,"-",EG45)))</f>
        <v>No disponible</v>
      </c>
      <c r="EI45" s="18" t="str">
        <f>IF(EH45="No disponible","No disponible",IF(EG45=EF45,"No varía",EH45))</f>
        <v>No disponible</v>
      </c>
      <c r="EJ45" s="18" t="str">
        <f>IF(EI45="No disponible","No disponible",IF(EI45="No varía","No varía",IF(EG45="V","Mejora",IF(EG45="R","Empeora",IF(EF45="R","Mejora","Empeora")))))</f>
        <v>No disponible</v>
      </c>
      <c r="EK45" s="28" t="b">
        <f>IF($J45&gt;0,EL45&lt;&gt;"NA")</f>
        <v>1</v>
      </c>
      <c r="EL45" s="27" t="s">
        <v>28</v>
      </c>
      <c r="EM45" s="18">
        <f>$K45</f>
        <v>-0.1</v>
      </c>
      <c r="EN45" s="18" t="str">
        <f>IF(EL45="NA","NA",IF(EL45="ND",0,IF(OR(EL45="Sin dato",ISBLANK(EM45)),"Sin dato",IF(EM45=0,((EO45-EL45)/EO45)*(POWER(-1,$H45)),IF(EM45&lt;0,1+(((EL45-EM45)*(POWER(-1,$H45)))/EM45),1-(((EL45-EM45)*(POWER(-1,$H45)))/EM45))))))</f>
        <v>Sin dato</v>
      </c>
      <c r="EO45" s="20">
        <v>0</v>
      </c>
      <c r="EP45" s="18" t="str">
        <f>IF(EN45="NA","NA",IF(EN45="Sin dato","Sin dato",1-EN45))</f>
        <v>Sin dato</v>
      </c>
      <c r="EQ45" s="19">
        <f>IF(ISBLANK(EM45),"Sin meta",IF(EL45="NA","NA",IF(EP45&lt;=0,$J45,IF(AND(EP45&lt;=EO45,EP45&gt;0),($J45*(1-(EP45/EO45))),0))))</f>
        <v>0</v>
      </c>
      <c r="ER45" s="19" t="str">
        <f>IF(DZ45="NA","No",IF(DZ45="Sin dato","No",IF(EE45=$J45,"V",IF(EE45=0,"R","A"))))</f>
        <v>No</v>
      </c>
      <c r="ES45" s="20" t="str">
        <f>IF(EL45="NA","No",IF(EL45="Sin dato","No",IF(EQ45=$J45,"V",IF(EQ45=0,"R","A"))))</f>
        <v>No</v>
      </c>
      <c r="ET45" s="18" t="str">
        <f>IF(ER45="No","No disponible",IF(ES45="No","No disponible",CONCATENATE(ER45,"-",ES45)))</f>
        <v>No disponible</v>
      </c>
      <c r="EU45" s="18" t="str">
        <f>IF(ET45="No disponible","No disponible",IF(ES45=ER45,"No varía",ET45))</f>
        <v>No disponible</v>
      </c>
      <c r="EV45" s="18" t="str">
        <f>IF(EU45="No disponible","No disponible",IF(EU45="No varía","No varía",IF(ES45="V","Mejora",IF(ES45="R","Empeora",IF(ER45="R","Mejora","Empeora")))))</f>
        <v>No disponible</v>
      </c>
      <c r="EW45" s="32"/>
      <c r="EX45" s="25" t="b">
        <f>IF(EL45="NA","NA",IF(EL45="ND","GC0",IF(EL45="Sin dato",IF(DZ45="NA","NA",IF(DZ45="ND","GC0",IF(DZ45="Sin dato",IF(DN45="NA","NA",IF(DN45="ND","GC0",IF(DN45="Sin dato",IF(DB45="NA","NA",IF(DB45="ND","GC0",IF(DB45="Sin dato",IF(CP45="NA","NA",IF(CP45="ND","GC0",IF(CP45="Sin dato",IF(CD45="NA","NA",IF(CD45="ND","GC0",IF(CD45="Sin dato",IF(BR45="NA","NA",IF(BR45="ND","GC0",IF(BR45="Sin dato",IF(BF45="NA","NA",IF(BF45="ND","GC0",IF(BF45="Sin dato",IF(AT45="NA","NA",IF(AT45="ND","GC0",IF(AT45="Sin dato",IF(AH45="NA","NA",IF(AH45="ND","GC0",IF(AH45="Sin dato",IF(V45="NA","No evaluable",IF(V45="Sin dato", IF(N45="Sin dato", IF(($B$58-$B$71)&gt;($I45),"GC0",  "No evaluable"))))))))))))))))))))))))))))))))))</f>
        <v>0</v>
      </c>
      <c r="EZ45" s="2">
        <f>IF(EX45="GC0",0,IF(EX45=FALSE,IF(EL45="Sin dato",IF(DZ45="Sin dato",IF(DN45="Sin dato",IF(DB45="Sin dato",IF(CP45="Sin dato",IF(CD45="Sin dato",IF(BR45="Sin dato",IF(BF45="Sin dato",IF(AT45="Sin dato",IF(AH45="Sin dato",IF(V45="Sin dato",IF(N45="Sin dato",0,S45),AA45),AM45),AY45),BK45),BW45),CI45),CU45),DG45),DS45),EE45),EQ45)))</f>
        <v>0</v>
      </c>
      <c r="FE45" s="24">
        <f>IF(EZ45=FALSE,0,IF(EZ45="GC0",0,EZ45))</f>
        <v>0</v>
      </c>
      <c r="FH45" s="23" t="b">
        <f>IF($J45&gt;0,FI45&lt;&gt;"NA")</f>
        <v>1</v>
      </c>
      <c r="FI45" s="38">
        <f>IF(EL45="Sin dato",IF(DZ45="Sin dato",IF(DN45="Sin dato",IF(DB45="Sin dato",IF(CP45="Sin dato",IF(CD45="Sin dato",IF(BR45="Sin dato",IF(BF45="Sin dato",IF(AT45="Sin dato",IF(AH45="Sin dato",IF(V45="Sin dato",IF(N45="Sin dato","Sin dato",N45),V45),AH45),AT45),BF45),BR45),CD45),CP45),DB45),DN45),DZ45),EL45)</f>
        <v>-5.1060233872052607E-2</v>
      </c>
      <c r="FJ45" s="18">
        <f>IF(FI45="NA",$K45,IF(FI45="Sin dato",$K45,IF(FK45="Diciembre",$EM45,IF(FK45="Noviembre",$EA45,IF(FK45="Octubre",$DO45,IF(FK45="Septiembre",$DC45,IF(FK45="Agosto",$CQ45,IF(FK45="Julio",$CE45,IF(FK45="Junio",$BS45,IF(FK45="Mayo",$BG45,IF(FK45="Abril",$AU45,IF(FK45="Marzo",$AI45,IF(FK45="Febrero",$W45,IF(FK45="Enero",$O45,$K45))))))))))))))</f>
        <v>-0.1</v>
      </c>
      <c r="FK45" s="18" t="str">
        <f>IF(FI45="NA","NA",IF(EL45="Sin dato",IF(DZ45="Sin dato",IF(DN45="Sin dato",IF(DB45="Sin dato",IF(CP45="Sin dato",IF(CD45="Sin dato",IF(BR45="Sin dato",IF(BF45="Sin dato",IF(AT45="Sin dato",IF(AH45="Sin dato",IF(V45="Sin dato",IF(N45="Sin dato","Sin dato","Enero"),"Febrero"),"Marzo"),"Abril"),"Mayo"),"Junio"),"Julio"),"Agosto"),"Septiembre"),"Octubre"),"Noviembre"),"Diciembre"))</f>
        <v>Agosto</v>
      </c>
      <c r="FL45" s="18">
        <f>IF(FI45="NA","NA",IF(FI45="ND",0,IF(OR(FI45="Sin dato",ISBLANK(FJ45)),"Sin dato",IF(FJ45=0,((FM45-FI45)/FM45)*(POWER(-1, $H45)),IF(FJ45&lt;0,1+(((FI45-FJ45)*(POWER(-1, $H45)))/FJ45),1-(((FI45-FJ45)*(POWER(-1, $H45)))/FJ45))))))</f>
        <v>0.51060233872052607</v>
      </c>
      <c r="FM45" s="20">
        <f>$EO45</f>
        <v>0</v>
      </c>
      <c r="FN45" s="18">
        <f>IF(FL45="NA","NA",IF(FL45="Sin dato","Sin dato",1-FL45))</f>
        <v>0.48939766127947393</v>
      </c>
      <c r="FO45" s="19">
        <f>IF(ISBLANK(FJ45),"Sin meta",IF(FI45="NA","NA",IF(FN45&lt;=0,$J45,IF(AND(FN45&lt;=FM45,FN45&gt;0),($J45*(1-(FN45/FM45))),0))))</f>
        <v>0</v>
      </c>
      <c r="FP45" s="18"/>
    </row>
    <row r="46" spans="1:172" ht="45" customHeight="1" x14ac:dyDescent="0.25">
      <c r="A46" s="42"/>
      <c r="B46" s="41"/>
      <c r="C46" s="44" t="s">
        <v>42</v>
      </c>
      <c r="D46" s="33"/>
      <c r="E46" s="34" t="s">
        <v>41</v>
      </c>
      <c r="F46" s="33" t="s">
        <v>34</v>
      </c>
      <c r="G46" s="33" t="s">
        <v>30</v>
      </c>
      <c r="H46" s="32">
        <v>0</v>
      </c>
      <c r="I46" s="32">
        <v>8</v>
      </c>
      <c r="J46" s="31">
        <v>3</v>
      </c>
      <c r="K46" s="18">
        <v>0.03</v>
      </c>
      <c r="L46" s="28">
        <f>IF(N46&lt;&gt;"NA",IF(N46&lt;&gt;"Sin dato",1,0),0)</f>
        <v>1</v>
      </c>
      <c r="M46" s="28" t="b">
        <f>IF($J46&gt;0,N46&lt;&gt;"NA")</f>
        <v>1</v>
      </c>
      <c r="N46" s="27">
        <v>-8.5973954082064527E-2</v>
      </c>
      <c r="O46" s="18">
        <f>$K46</f>
        <v>0.03</v>
      </c>
      <c r="P46" s="18">
        <f>IF(N46="NA","NA",IF(N46="ND",0,IF(OR(N46="Sin dato",ISBLANK(O46)),"Sin dato",IF(O46=0,((Q46-N46)/Q46)*(POWER(-1, H46)),IF(O46&lt;0,1+(((N46-O46)*(POWER(-1, H46)))/O46),1-(((N46-O46)*(POWER(-1, H46)))/O46))))))</f>
        <v>4.8657984694021508</v>
      </c>
      <c r="Q46" s="20">
        <v>0</v>
      </c>
      <c r="R46" s="18">
        <f>IF(P46="NA","NA",IF(P46="Sin dato","Sin dato",1-P46))</f>
        <v>-3.8657984694021508</v>
      </c>
      <c r="S46" s="19">
        <f>IF(ISBLANK(O46),"Sin meta",IF(N46="NA","NA",IF(R46&lt;=0,J46,IF(AND(R46&lt;=Q46,R46&gt;0),(J46*(1-(R46/Q46))),0))))</f>
        <v>3</v>
      </c>
      <c r="T46" s="20" t="str">
        <f>IF(N46="NA","No",IF(N46="Sin dato","No",IF(S46=$J46,"V",IF(S46=0,"R","A"))))</f>
        <v>V</v>
      </c>
      <c r="U46" s="28" t="b">
        <f>IF($J46&gt;0,V46&lt;&gt;"NA")</f>
        <v>1</v>
      </c>
      <c r="V46" s="27">
        <v>-9.8888563170518487E-2</v>
      </c>
      <c r="W46" s="18">
        <f>$K46</f>
        <v>0.03</v>
      </c>
      <c r="X46" s="18">
        <f>IF(V46="NA","NA",IF(V46="ND",0,IF(OR(V46="Sin dato",ISBLANK(W46)),"Sin dato",IF(W46=0,((Y46-V46)/Y46)*(POWER(-1,$H46)),IF(W46&lt;0,1+(((V46-W46)*(POWER(-1,$H46)))/W46),1-(((V46-W46)*(POWER(-1,$H46)))/W46))))))</f>
        <v>5.2962854390172831</v>
      </c>
      <c r="Y46" s="20">
        <v>0</v>
      </c>
      <c r="Z46" s="18">
        <f>IF(X46="NA","NA",IF(X46="Sin dato","Sin dato",1-X46))</f>
        <v>-4.2962854390172831</v>
      </c>
      <c r="AA46" s="19">
        <f>IF(ISBLANK(W46),"Sin meta",IF(V46="NA","NA",IF(Z46&lt;=0,$J46,IF(AND(Z46&lt;=Y46,Z46&gt;0),($J46*(1-(Z46/Y46))),0))))</f>
        <v>3</v>
      </c>
      <c r="AB46" s="19" t="str">
        <f>IF(N46="NA","No",IF(N46="Sin dato","No",IF(S46=$J46,"V",IF(S46=0,"R","A"))))</f>
        <v>V</v>
      </c>
      <c r="AC46" s="20" t="str">
        <f>IF(V46="NA","No",IF(V46="Sin dato","No",IF(AA46=$J46,"V",IF(AA46=0,"R","A"))))</f>
        <v>V</v>
      </c>
      <c r="AD46" s="18" t="str">
        <f>IF(AB46="No","No disponible",IF(AC46="No","No disponible",CONCATENATE(AB46,"-",AC46)))</f>
        <v>V-V</v>
      </c>
      <c r="AE46" s="18" t="str">
        <f>IF(AD46="No disponible","No disponible",IF(AC46=AB46,"No varía",AD46))</f>
        <v>No varía</v>
      </c>
      <c r="AF46" s="18" t="str">
        <f>IF(AE46="No disponible","No disponible",IF(AE46="No varía","No varía",IF(AC46="V","Mejora",IF(AC46="R","Empeora",IF(AB46="R","Mejora","Empeora")))))</f>
        <v>No varía</v>
      </c>
      <c r="AG46" s="28" t="b">
        <f>IF($J46&gt;0,AH46&lt;&gt;"NA")</f>
        <v>1</v>
      </c>
      <c r="AH46" s="27">
        <v>-8.1881635424941104E-2</v>
      </c>
      <c r="AI46" s="18">
        <f>$K46</f>
        <v>0.03</v>
      </c>
      <c r="AJ46" s="18">
        <f>IF(AH46="NA","NA",IF(AH46="ND",0,IF(OR(AH46="Sin dato",ISBLANK(AI46)),"Sin dato",IF(AI46=0,((AK46-AH46)/AK46)*(POWER(-1,$H46)),IF(AI46&lt;0,1+(((AH46-AI46)*(POWER(-1,$H46)))/AI46),1-(((AH46-AI46)*(POWER(-1,$H46)))/AI46))))))</f>
        <v>4.7293878474980371</v>
      </c>
      <c r="AK46" s="20">
        <v>0</v>
      </c>
      <c r="AL46" s="18">
        <f>IF(AJ46="NA","NA",IF(AJ46="Sin dato","Sin dato",1-AJ46))</f>
        <v>-3.7293878474980371</v>
      </c>
      <c r="AM46" s="19">
        <f>IF(ISBLANK(AI46),"Sin meta",IF(AH46="NA","NA",IF(AL46&lt;=0,$J46,IF(AND(AL46&lt;=AK46,AL46&gt;0),($J46*(1-(AL46/AK46))),0))))</f>
        <v>3</v>
      </c>
      <c r="AN46" s="19" t="str">
        <f>IF(V46="NA","No",IF(V46="Sin dato","No",IF(AA46=$J46,"V",IF(AA46=0,"R","A"))))</f>
        <v>V</v>
      </c>
      <c r="AO46" s="20" t="str">
        <f>IF(AH46="NA","No",IF(AH46="Sin dato","No",IF(AM46=$J46,"V",IF(AM46=0,"R","A"))))</f>
        <v>V</v>
      </c>
      <c r="AP46" s="18" t="str">
        <f>IF(AN46="No","No disponible",IF(AO46="No","No disponible",CONCATENATE(AN46,"-",AO46)))</f>
        <v>V-V</v>
      </c>
      <c r="AQ46" s="18" t="str">
        <f>IF(AP46="No disponible","No disponible",IF(AO46=AN46,"No varía",AP46))</f>
        <v>No varía</v>
      </c>
      <c r="AR46" s="18" t="str">
        <f>IF(AQ46="No disponible","No disponible",IF(AQ46="No varía","No varía",IF(AO46="V","Mejora",IF(AO46="R","Empeora",IF(AN46="R","Mejora","Empeora")))))</f>
        <v>No varía</v>
      </c>
      <c r="AS46" s="28" t="b">
        <f>IF($J46&gt;0,AT46&lt;&gt;"NA")</f>
        <v>1</v>
      </c>
      <c r="AT46" s="27">
        <v>-6.4570313846204666E-2</v>
      </c>
      <c r="AU46" s="18">
        <f>$K46</f>
        <v>0.03</v>
      </c>
      <c r="AV46" s="18">
        <f>IF(AT46="NA","NA",IF(AT46="ND",0,IF(OR(AT46="Sin dato",ISBLANK(AU46)),"Sin dato",IF(AU46=0,((AW46-AT46)/AW46)*(POWER(-1,$H46)),IF(AU46&lt;0,1+(((AT46-AU46)*(POWER(-1,$H46)))/AU46),1-(((AT46-AU46)*(POWER(-1,$H46)))/AU46))))))</f>
        <v>4.1523437948734889</v>
      </c>
      <c r="AW46" s="20">
        <v>0</v>
      </c>
      <c r="AX46" s="18">
        <f>IF(AV46="NA","NA",IF(AV46="Sin dato","Sin dato",1-AV46))</f>
        <v>-3.1523437948734889</v>
      </c>
      <c r="AY46" s="19">
        <f>IF(ISBLANK(AU46),"Sin meta",IF(AT46="NA","NA",IF(AX46&lt;=0,$J46,IF(AND(AX46&lt;=AW46,AX46&gt;0),($J46*(1-(AX46/AW46))),0))))</f>
        <v>3</v>
      </c>
      <c r="AZ46" s="19" t="str">
        <f>IF(AH46="NA","No",IF(AH46="Sin dato","No",IF(AM46=$J46,"V",IF(AM46=0,"R","A"))))</f>
        <v>V</v>
      </c>
      <c r="BA46" s="20" t="str">
        <f>IF(AT46="NA","No",IF(AT46="Sin dato","No",IF(AY46=$J46,"V",IF(AY46=0,"R","A"))))</f>
        <v>V</v>
      </c>
      <c r="BB46" s="18" t="str">
        <f>IF(AZ46="No","No disponible",IF(BA46="No","No disponible",CONCATENATE(AZ46,"-",BA46)))</f>
        <v>V-V</v>
      </c>
      <c r="BC46" s="18" t="str">
        <f>IF(BB46="No disponible","No disponible",IF(BA46=AZ46,"No varía",BB46))</f>
        <v>No varía</v>
      </c>
      <c r="BD46" s="18" t="str">
        <f>IF(BC46="No disponible","No disponible",IF(BC46="No varía","No varía",IF(BA46="V","Mejora",IF(BA46="R","Empeora",IF(AZ46="R","Mejora","Empeora")))))</f>
        <v>No varía</v>
      </c>
      <c r="BE46" s="28" t="b">
        <f>IF($J46&gt;0,BF46&lt;&gt;"NA")</f>
        <v>1</v>
      </c>
      <c r="BF46" s="27">
        <v>-5.5139395681944536E-2</v>
      </c>
      <c r="BG46" s="18">
        <f>$K46</f>
        <v>0.03</v>
      </c>
      <c r="BH46" s="18">
        <f>IF(BF46="NA","NA",IF(BF46="ND",0,IF(OR(BF46="Sin dato",ISBLANK(BG46)),"Sin dato",IF(BG46=0,((BI46-BF46)/BI46)*(POWER(-1,$H46)),IF(BG46&lt;0,1+(((BF46-BG46)*(POWER(-1,$H46)))/BG46),1-(((BF46-BG46)*(POWER(-1,$H46)))/BG46))))))</f>
        <v>3.837979856064818</v>
      </c>
      <c r="BI46" s="20">
        <v>0</v>
      </c>
      <c r="BJ46" s="18">
        <f>IF(BH46="NA","NA",IF(BH46="Sin dato","Sin dato",1-BH46))</f>
        <v>-2.837979856064818</v>
      </c>
      <c r="BK46" s="19">
        <f>IF(ISBLANK(BG46),"Sin meta",IF(BF46="NA","NA",IF(BJ46&lt;=0,$J46,IF(AND(BJ46&lt;=BI46,BJ46&gt;0),($J46*(1-(BJ46/BI46))),0))))</f>
        <v>3</v>
      </c>
      <c r="BL46" s="19" t="str">
        <f>IF(AT46="NA","No",IF(AT46="Sin dato","No",IF(AY46=$J46,"V",IF(AY46=0,"R","A"))))</f>
        <v>V</v>
      </c>
      <c r="BM46" s="20" t="str">
        <f>IF(BF46="NA","No",IF(BF46="Sin dato","No",IF(BK46=$J46,"V",IF(BK46=0,"R","A"))))</f>
        <v>V</v>
      </c>
      <c r="BN46" s="18" t="str">
        <f>IF(BL46="No","No disponible",IF(BM46="No","No disponible",CONCATENATE(BL46,"-",BM46)))</f>
        <v>V-V</v>
      </c>
      <c r="BO46" s="18" t="str">
        <f>IF(BN46="No disponible","No disponible",IF(BM46=BL46,"No varía",BN46))</f>
        <v>No varía</v>
      </c>
      <c r="BP46" s="18" t="str">
        <f>IF(BO46="No disponible","No disponible",IF(BO46="No varía","No varía",IF(BM46="V","Mejora",IF(BM46="R","Empeora",IF(BL46="R","Mejora","Empeora")))))</f>
        <v>No varía</v>
      </c>
      <c r="BQ46" s="28" t="b">
        <f>IF($J46&gt;0,BR46&lt;&gt;"NA")</f>
        <v>1</v>
      </c>
      <c r="BR46" s="27">
        <v>-4.2439669444344151E-2</v>
      </c>
      <c r="BS46" s="18">
        <f>$K46</f>
        <v>0.03</v>
      </c>
      <c r="BT46" s="18">
        <f>IF(BR46="NA","NA",IF(BR46="ND",0,IF(OR(BR46="Sin dato",ISBLANK(BS46)),"Sin dato",IF(BS46=0,((BU46-BR46)/BU46)*(POWER(-1,$H46)),IF(BS46&lt;0,1+(((BR46-BS46)*(POWER(-1,$H46)))/BS46),1-(((BR46-BS46)*(POWER(-1,$H46)))/BS46))))))</f>
        <v>3.4146556481448052</v>
      </c>
      <c r="BU46" s="20">
        <v>0</v>
      </c>
      <c r="BV46" s="18">
        <f>IF(BT46="NA","NA",IF(BT46="Sin dato","Sin dato",1-BT46))</f>
        <v>-2.4146556481448052</v>
      </c>
      <c r="BW46" s="19">
        <f>IF(ISBLANK(BS46),"Sin meta",IF(BR46="NA","NA",IF(BV46&lt;=0,$J46,IF(AND(BV46&lt;=BU46,BV46&gt;0),($J46*(1-(BV46/BU46))),0))))</f>
        <v>3</v>
      </c>
      <c r="BX46" s="19" t="str">
        <f>IF(BF46="NA","No",IF(BF46="Sin dato","No",IF(BK46=$J46,"V",IF(BK46=0,"R","A"))))</f>
        <v>V</v>
      </c>
      <c r="BY46" s="20" t="str">
        <f>IF(BR46="NA","No",IF(BR46="Sin dato","No",IF(BW46=$J46,"V",IF(BW46=0,"R","A"))))</f>
        <v>V</v>
      </c>
      <c r="BZ46" s="18" t="str">
        <f>IF(BX46="No","No disponible",IF(BY46="No","No disponible",CONCATENATE(BX46,"-",BY46)))</f>
        <v>V-V</v>
      </c>
      <c r="CA46" s="18" t="str">
        <f>IF(BZ46="No disponible","No disponible",IF(BY46=BX46,"No varía",BZ46))</f>
        <v>No varía</v>
      </c>
      <c r="CB46" s="18" t="str">
        <f>IF(CA46="No disponible","No disponible",IF(CA46="No varía","No varía",IF(BY46="V","Mejora",IF(BY46="R","Empeora",IF(BX46="R","Mejora","Empeora")))))</f>
        <v>No varía</v>
      </c>
      <c r="CC46" s="28" t="b">
        <f>IF($J46&gt;0,CD46&lt;&gt;"NA")</f>
        <v>1</v>
      </c>
      <c r="CD46" s="27">
        <v>-3.7041974280134476E-2</v>
      </c>
      <c r="CE46" s="18">
        <f>$K46</f>
        <v>0.03</v>
      </c>
      <c r="CF46" s="18">
        <f>IF(CD46="NA","NA",IF(CD46="ND",0,IF(OR(CD46="Sin dato",ISBLANK(CE46)),"Sin dato",IF(CE46=0,((CG46-CD46)/CG46)*(POWER(-1,$H46)),IF(CE46&lt;0,1+(((CD46-CE46)*(POWER(-1,$H46)))/CE46),1-(((CD46-CE46)*(POWER(-1,$H46)))/CE46))))))</f>
        <v>3.2347324760044827</v>
      </c>
      <c r="CG46" s="20">
        <v>0</v>
      </c>
      <c r="CH46" s="18">
        <f>IF(CF46="NA","NA",IF(CF46="Sin dato","Sin dato",1-CF46))</f>
        <v>-2.2347324760044827</v>
      </c>
      <c r="CI46" s="19">
        <f>IF(ISBLANK(CE46),"Sin meta",IF(CD46="NA","NA",IF(CH46&lt;=0,$J46,IF(AND(CH46&lt;=CG46,CH46&gt;0),($J46*(1-(CH46/CG46))),0))))</f>
        <v>3</v>
      </c>
      <c r="CJ46" s="19" t="str">
        <f>IF(BR46="NA","No",IF(BR46="Sin dato","No",IF(BW46=$J46,"V",IF(BW46=0,"R","A"))))</f>
        <v>V</v>
      </c>
      <c r="CK46" s="20" t="str">
        <f>IF(CD46="NA","No",IF(CD46="Sin dato","No",IF(CI46=$J46,"V",IF(CI46=0,"R","A"))))</f>
        <v>V</v>
      </c>
      <c r="CL46" s="18" t="str">
        <f>IF(CJ46="No","No disponible",IF(CK46="No","No disponible",CONCATENATE(CJ46,"-",CK46)))</f>
        <v>V-V</v>
      </c>
      <c r="CM46" s="18" t="str">
        <f>IF(CL46="No disponible","No disponible",IF(CK46=CJ46,"No varía",CL46))</f>
        <v>No varía</v>
      </c>
      <c r="CN46" s="18" t="str">
        <f>IF(CM46="No disponible","No disponible",IF(CM46="No varía","No varía",IF(CK46="V","Mejora",IF(CK46="R","Empeora",IF(CJ46="R","Mejora","Empeora")))))</f>
        <v>No varía</v>
      </c>
      <c r="CO46" s="28" t="b">
        <f>IF($J46&gt;0,CP46&lt;&gt;"NA")</f>
        <v>1</v>
      </c>
      <c r="CP46" s="27">
        <v>-3.3230642544486828E-2</v>
      </c>
      <c r="CQ46" s="18">
        <f>$K46</f>
        <v>0.03</v>
      </c>
      <c r="CR46" s="18">
        <f>IF(CP46="NA","NA",IF(CP46="ND",0,IF(OR(CP46="Sin dato",ISBLANK(CQ46)),"Sin dato",IF(CQ46=0,((CS46-CP46)/CS46)*(POWER(-1,$H46)),IF(CQ46&lt;0,1+(((CP46-CQ46)*(POWER(-1,$H46)))/CQ46),1-(((CP46-CQ46)*(POWER(-1,$H46)))/CQ46))))))</f>
        <v>3.1076880848162274</v>
      </c>
      <c r="CS46" s="20">
        <v>0</v>
      </c>
      <c r="CT46" s="18">
        <f>IF(CR46="NA","NA",IF(CR46="Sin dato","Sin dato",1-CR46))</f>
        <v>-2.1076880848162274</v>
      </c>
      <c r="CU46" s="19">
        <f>IF(ISBLANK(CQ46),"Sin meta",IF(CP46="NA","NA",IF(CT46&lt;=0,$J46,IF(AND(CT46&lt;=CS46,CT46&gt;0),($J46*(1-(CT46/CS46))),0))))</f>
        <v>3</v>
      </c>
      <c r="CV46" s="19" t="str">
        <f>IF(CD46="NA","No",IF(CD46="Sin dato","No",IF(CI46=$J46,"V",IF(CI46=0,"R","A"))))</f>
        <v>V</v>
      </c>
      <c r="CW46" s="20" t="str">
        <f>IF(CP46="NA","No",IF(CP46="Sin dato","No",IF(CU46=$J46,"V",IF(CU46=0,"R","A"))))</f>
        <v>V</v>
      </c>
      <c r="CX46" s="18" t="str">
        <f>IF(CV46="No","No disponible",IF(CW46="No","No disponible",CONCATENATE(CV46,"-",CW46)))</f>
        <v>V-V</v>
      </c>
      <c r="CY46" s="18" t="str">
        <f>IF(CX46="No disponible","No disponible",IF(CW46=CV46,"No varía",CX46))</f>
        <v>No varía</v>
      </c>
      <c r="CZ46" s="18" t="str">
        <f>IF(CY46="No disponible","No disponible",IF(CY46="No varía","No varía",IF(CW46="V","Mejora",IF(CW46="R","Empeora",IF(CV46="R","Mejora","Empeora")))))</f>
        <v>No varía</v>
      </c>
      <c r="DA46" s="28" t="b">
        <f>IF($J46&gt;0,DB46&lt;&gt;"NA")</f>
        <v>1</v>
      </c>
      <c r="DB46" s="27">
        <v>-3.0402786656947293E-2</v>
      </c>
      <c r="DC46" s="18">
        <f>$K46</f>
        <v>0.03</v>
      </c>
      <c r="DD46" s="18">
        <f>IF(DB46="NA","NA",IF(DB46="ND",0,IF(OR(DB46="Sin dato",ISBLANK(DC46)),"Sin dato",IF(DC46=0,((DE46-DB46)/DE46)*(POWER(-1,$H46)),IF(DC46&lt;0,1+(((DB46-DC46)*(POWER(-1,$H46)))/DC46),1-(((DB46-DC46)*(POWER(-1,$H46)))/DC46))))))</f>
        <v>3.0134262218982428</v>
      </c>
      <c r="DE46" s="20">
        <v>0</v>
      </c>
      <c r="DF46" s="18">
        <f>IF(DD46="NA","NA",IF(DD46="Sin dato","Sin dato",1-DD46))</f>
        <v>-2.0134262218982428</v>
      </c>
      <c r="DG46" s="19">
        <f>IF(ISBLANK(DC46),"Sin meta",IF(DB46="NA","NA",IF(DF46&lt;=0,$J46,IF(AND(DF46&lt;=DE46,DF46&gt;0),($J46*(1-(DF46/DE46))),0))))</f>
        <v>3</v>
      </c>
      <c r="DH46" s="19" t="str">
        <f>IF(CP46="NA","No",IF(CP46="Sin dato","No",IF(CU46=$J46,"V",IF(CU46=0,"R","A"))))</f>
        <v>V</v>
      </c>
      <c r="DI46" s="20" t="str">
        <f>IF(DB46="NA","No",IF(DB46="Sin dato","No",IF(DG46=$J46,"V",IF(DG46=0,"R","A"))))</f>
        <v>V</v>
      </c>
      <c r="DJ46" s="18" t="str">
        <f>IF(DH46="No","No disponible",IF(DI46="No","No disponible",CONCATENATE(DH46,"-",DI46)))</f>
        <v>V-V</v>
      </c>
      <c r="DK46" s="18" t="str">
        <f>IF(DJ46="No disponible","No disponible",IF(DI46=DH46,"No varía",DJ46))</f>
        <v>No varía</v>
      </c>
      <c r="DL46" s="18" t="str">
        <f>IF(DK46="No disponible","No disponible",IF(DK46="No varía","No varía",IF(DI46="V","Mejora",IF(DI46="R","Empeora",IF(DH46="R","Mejora","Empeora")))))</f>
        <v>No varía</v>
      </c>
      <c r="DM46" s="28" t="b">
        <f>IF($J46&gt;0,DN46&lt;&gt;"NA")</f>
        <v>1</v>
      </c>
      <c r="DN46" s="27" t="s">
        <v>28</v>
      </c>
      <c r="DO46" s="18">
        <f>$K46</f>
        <v>0.03</v>
      </c>
      <c r="DP46" s="18" t="str">
        <f>IF(DN46="NA","NA",IF(DN46="ND",0,IF(OR(DN46="Sin dato",ISBLANK(DO46)),"Sin dato",IF(DO46=0,((DQ46-DN46)/DQ46)*(POWER(-1,$H46)),IF(DO46&lt;0,1+(((DN46-DO46)*(POWER(-1,$H46)))/DO46),1-(((DN46-DO46)*(POWER(-1,$H46)))/DO46))))))</f>
        <v>Sin dato</v>
      </c>
      <c r="DQ46" s="20">
        <v>0</v>
      </c>
      <c r="DR46" s="18" t="str">
        <f>IF(DP46="NA","NA",IF(DP46="Sin dato","Sin dato",1-DP46))</f>
        <v>Sin dato</v>
      </c>
      <c r="DS46" s="19">
        <f>IF(ISBLANK(DO46),"Sin meta",IF(DN46="NA","NA",IF(DR46&lt;=0,$J46,IF(AND(DR46&lt;=DQ46,DR46&gt;0),($J46*(1-(DR46/DQ46))),0))))</f>
        <v>0</v>
      </c>
      <c r="DT46" s="19" t="str">
        <f>IF(DB46="NA","No",IF(DB46="Sin dato","No",IF(DG46=$J46,"V",IF(DG46=0,"R","A"))))</f>
        <v>V</v>
      </c>
      <c r="DU46" s="20" t="str">
        <f>IF(DN46="NA","No",IF(DN46="Sin dato","No",IF(DS46=$J46,"V",IF(DS46=0,"R","A"))))</f>
        <v>No</v>
      </c>
      <c r="DV46" s="18" t="str">
        <f>IF(DT46="No","No disponible",IF(DU46="No","No disponible",CONCATENATE(DT46,"-",DU46)))</f>
        <v>No disponible</v>
      </c>
      <c r="DW46" s="18" t="str">
        <f>IF(DV46="No disponible","No disponible",IF(DU46=DT46,"No varía",DV46))</f>
        <v>No disponible</v>
      </c>
      <c r="DX46" s="18" t="str">
        <f>IF(DW46="No disponible","No disponible",IF(DW46="No varía","No varía",IF(DU46="V","Mejora",IF(DU46="R","Empeora",IF(DT46="R","Mejora","Empeora")))))</f>
        <v>No disponible</v>
      </c>
      <c r="DY46" s="28" t="b">
        <f>IF($J46&gt;0,DZ46&lt;&gt;"NA")</f>
        <v>1</v>
      </c>
      <c r="DZ46" s="27" t="s">
        <v>28</v>
      </c>
      <c r="EA46" s="18">
        <f>$K46</f>
        <v>0.03</v>
      </c>
      <c r="EB46" s="18" t="str">
        <f>IF(DZ46="NA","NA",IF(DZ46="ND",0,IF(OR(DZ46="Sin dato",ISBLANK(EA46)),"Sin dato",IF(EA46=0,((EC46-DZ46)/EC46)*(POWER(-1,$H46)),IF(EA46&lt;0,1+(((DZ46-EA46)*(POWER(-1,$H46)))/EA46),1-(((DZ46-EA46)*(POWER(-1,$H46)))/EA46))))))</f>
        <v>Sin dato</v>
      </c>
      <c r="EC46" s="20">
        <v>0</v>
      </c>
      <c r="ED46" s="18" t="str">
        <f>IF(EB46="NA","NA",IF(EB46="Sin dato","Sin dato",1-EB46))</f>
        <v>Sin dato</v>
      </c>
      <c r="EE46" s="19">
        <f>IF(ISBLANK(EA46),"Sin meta",IF(DZ46="NA","NA",IF(ED46&lt;=0,$J46,IF(AND(ED46&lt;=EC46,ED46&gt;0),($J46*(1-(ED46/EC46))),0))))</f>
        <v>0</v>
      </c>
      <c r="EF46" s="19" t="str">
        <f>IF(DN46="NA","No",IF(DN46="Sin dato","No",IF(DS46=$J46,"V",IF(DS46=0,"R","A"))))</f>
        <v>No</v>
      </c>
      <c r="EG46" s="20" t="str">
        <f>IF(DZ46="NA","No",IF(DZ46="Sin dato","No",IF(EE46=$J46,"V",IF(EE46=0,"R","A"))))</f>
        <v>No</v>
      </c>
      <c r="EH46" s="18" t="str">
        <f>IF(EF46="No","No disponible",IF(EG46="No","No disponible",CONCATENATE(EF46,"-",EG46)))</f>
        <v>No disponible</v>
      </c>
      <c r="EI46" s="18" t="str">
        <f>IF(EH46="No disponible","No disponible",IF(EG46=EF46,"No varía",EH46))</f>
        <v>No disponible</v>
      </c>
      <c r="EJ46" s="18" t="str">
        <f>IF(EI46="No disponible","No disponible",IF(EI46="No varía","No varía",IF(EG46="V","Mejora",IF(EG46="R","Empeora",IF(EF46="R","Mejora","Empeora")))))</f>
        <v>No disponible</v>
      </c>
      <c r="EK46" s="28" t="b">
        <f>IF($J46&gt;0,EL46&lt;&gt;"NA")</f>
        <v>1</v>
      </c>
      <c r="EL46" s="27" t="s">
        <v>28</v>
      </c>
      <c r="EM46" s="18">
        <f>$K46</f>
        <v>0.03</v>
      </c>
      <c r="EN46" s="18" t="str">
        <f>IF(EL46="NA","NA",IF(EL46="ND",0,IF(OR(EL46="Sin dato",ISBLANK(EM46)),"Sin dato",IF(EM46=0,((EO46-EL46)/EO46)*(POWER(-1,$H46)),IF(EM46&lt;0,1+(((EL46-EM46)*(POWER(-1,$H46)))/EM46),1-(((EL46-EM46)*(POWER(-1,$H46)))/EM46))))))</f>
        <v>Sin dato</v>
      </c>
      <c r="EO46" s="20">
        <v>0</v>
      </c>
      <c r="EP46" s="18" t="str">
        <f>IF(EN46="NA","NA",IF(EN46="Sin dato","Sin dato",1-EN46))</f>
        <v>Sin dato</v>
      </c>
      <c r="EQ46" s="19">
        <f>IF(ISBLANK(EM46),"Sin meta",IF(EL46="NA","NA",IF(EP46&lt;=0,$J46,IF(AND(EP46&lt;=EO46,EP46&gt;0),($J46*(1-(EP46/EO46))),0))))</f>
        <v>0</v>
      </c>
      <c r="ER46" s="19" t="str">
        <f>IF(DZ46="NA","No",IF(DZ46="Sin dato","No",IF(EE46=$J46,"V",IF(EE46=0,"R","A"))))</f>
        <v>No</v>
      </c>
      <c r="ES46" s="20" t="str">
        <f>IF(EL46="NA","No",IF(EL46="Sin dato","No",IF(EQ46=$J46,"V",IF(EQ46=0,"R","A"))))</f>
        <v>No</v>
      </c>
      <c r="ET46" s="18" t="str">
        <f>IF(ER46="No","No disponible",IF(ES46="No","No disponible",CONCATENATE(ER46,"-",ES46)))</f>
        <v>No disponible</v>
      </c>
      <c r="EU46" s="18" t="str">
        <f>IF(ET46="No disponible","No disponible",IF(ES46=ER46,"No varía",ET46))</f>
        <v>No disponible</v>
      </c>
      <c r="EV46" s="18" t="str">
        <f>IF(EU46="No disponible","No disponible",IF(EU46="No varía","No varía",IF(ES46="V","Mejora",IF(ES46="R","Empeora",IF(ER46="R","Mejora","Empeora")))))</f>
        <v>No disponible</v>
      </c>
      <c r="EW46" s="43"/>
      <c r="EX46" s="25" t="b">
        <f>IF(EL46="NA","NA",IF(EL46="ND","GC0",IF(EL46="Sin dato",IF(DZ46="NA","NA",IF(DZ46="ND","GC0",IF(DZ46="Sin dato",IF(DN46="NA","NA",IF(DN46="ND","GC0",IF(DN46="Sin dato",IF(DB46="NA","NA",IF(DB46="ND","GC0",IF(DB46="Sin dato",IF(CP46="NA","NA",IF(CP46="ND","GC0",IF(CP46="Sin dato",IF(CD46="NA","NA",IF(CD46="ND","GC0",IF(CD46="Sin dato",IF(BR46="NA","NA",IF(BR46="ND","GC0",IF(BR46="Sin dato",IF(BF46="NA","NA",IF(BF46="ND","GC0",IF(BF46="Sin dato",IF(AT46="NA","NA",IF(AT46="ND","GC0",IF(AT46="Sin dato",IF(AH46="NA","NA",IF(AH46="ND","GC0",IF(AH46="Sin dato",IF(V46="NA","No evaluable",IF(V46="Sin dato", IF(N46="Sin dato", IF(($B$58-$B$71)&gt;($I46),"GC0",  "No evaluable"))))))))))))))))))))))))))))))))))</f>
        <v>0</v>
      </c>
      <c r="EZ46" s="2">
        <f>IF(EX46="GC0",0,IF(EX46=FALSE,IF(EL46="Sin dato",IF(DZ46="Sin dato",IF(DN46="Sin dato",IF(DB46="Sin dato",IF(CP46="Sin dato",IF(CD46="Sin dato",IF(BR46="Sin dato",IF(BF46="Sin dato",IF(AT46="Sin dato",IF(AH46="Sin dato",IF(V46="Sin dato",IF(N46="Sin dato",0,S46),AA46),AM46),AY46),BK46),BW46),CI46),CU46),DG46),DS46),EE46),EQ46)))</f>
        <v>3</v>
      </c>
      <c r="FE46" s="24">
        <f>IF(EZ46=FALSE,0,IF(EZ46="GC0",0,EZ46))</f>
        <v>3</v>
      </c>
      <c r="FH46" s="23" t="b">
        <f>IF($J46&gt;0,FI46&lt;&gt;"NA")</f>
        <v>1</v>
      </c>
      <c r="FI46" s="38">
        <f>IF(EL46="Sin dato",IF(DZ46="Sin dato",IF(DN46="Sin dato",IF(DB46="Sin dato",IF(CP46="Sin dato",IF(CD46="Sin dato",IF(BR46="Sin dato",IF(BF46="Sin dato",IF(AT46="Sin dato",IF(AH46="Sin dato",IF(V46="Sin dato",IF(N46="Sin dato","Sin dato",N46),V46),AH46),AT46),BF46),BR46),CD46),CP46),DB46),DN46),DZ46),EL46)</f>
        <v>-3.0402786656947293E-2</v>
      </c>
      <c r="FJ46" s="18">
        <f>IF(FI46="NA",$K46,IF(FI46="Sin dato",$K46,IF(FK46="Diciembre",$EM46,IF(FK46="Noviembre",$EA46,IF(FK46="Octubre",$DO46,IF(FK46="Septiembre",$DC46,IF(FK46="Agosto",$CQ46,IF(FK46="Julio",$CE46,IF(FK46="Junio",$BS46,IF(FK46="Mayo",$BG46,IF(FK46="Abril",$AU46,IF(FK46="Marzo",$AI46,IF(FK46="Febrero",$W46,IF(FK46="Enero",$O46,$K46))))))))))))))</f>
        <v>0.03</v>
      </c>
      <c r="FK46" s="18" t="str">
        <f>IF(FI46="NA","NA",IF(EL46="Sin dato",IF(DZ46="Sin dato",IF(DN46="Sin dato",IF(DB46="Sin dato",IF(CP46="Sin dato",IF(CD46="Sin dato",IF(BR46="Sin dato",IF(BF46="Sin dato",IF(AT46="Sin dato",IF(AH46="Sin dato",IF(V46="Sin dato",IF(N46="Sin dato","Sin dato","Enero"),"Febrero"),"Marzo"),"Abril"),"Mayo"),"Junio"),"Julio"),"Agosto"),"Septiembre"),"Octubre"),"Noviembre"),"Diciembre"))</f>
        <v>Septiembre</v>
      </c>
      <c r="FL46" s="18">
        <f>IF(FI46="NA","NA",IF(FI46="ND",0,IF(OR(FI46="Sin dato",ISBLANK(FJ46)),"Sin dato",IF(FJ46=0,((FM46-FI46)/FM46)*(POWER(-1, $H46)),IF(FJ46&lt;0,1+(((FI46-FJ46)*(POWER(-1, $H46)))/FJ46),1-(((FI46-FJ46)*(POWER(-1, $H46)))/FJ46))))))</f>
        <v>3.0134262218982428</v>
      </c>
      <c r="FM46" s="20">
        <f>$EO46</f>
        <v>0</v>
      </c>
      <c r="FN46" s="18">
        <f>IF(FL46="NA","NA",IF(FL46="Sin dato","Sin dato",1-FL46))</f>
        <v>-2.0134262218982428</v>
      </c>
      <c r="FO46" s="19">
        <f>IF(ISBLANK(FJ46),"Sin meta",IF(FI46="NA","NA",IF(FN46&lt;=0,$J46,IF(AND(FN46&lt;=FM46,FN46&gt;0),($J46*(1-(FN46/FM46))),0))))</f>
        <v>3</v>
      </c>
      <c r="FP46" s="18"/>
    </row>
    <row r="47" spans="1:172" ht="45" customHeight="1" x14ac:dyDescent="0.25">
      <c r="A47" s="42"/>
      <c r="B47" s="41"/>
      <c r="C47" s="44" t="s">
        <v>40</v>
      </c>
      <c r="D47" s="33"/>
      <c r="E47" s="34" t="s">
        <v>39</v>
      </c>
      <c r="F47" s="33" t="s">
        <v>34</v>
      </c>
      <c r="G47" s="33" t="s">
        <v>30</v>
      </c>
      <c r="H47" s="32">
        <v>0</v>
      </c>
      <c r="I47" s="32">
        <v>8</v>
      </c>
      <c r="J47" s="31">
        <v>3</v>
      </c>
      <c r="K47" s="18">
        <v>-0.15</v>
      </c>
      <c r="L47" s="28">
        <f>IF(N47&lt;&gt;"NA",IF(N47&lt;&gt;"Sin dato",1,0),0)</f>
        <v>1</v>
      </c>
      <c r="M47" s="28" t="b">
        <f>IF($J47&gt;0,N47&lt;&gt;"NA")</f>
        <v>1</v>
      </c>
      <c r="N47" s="27">
        <v>-0.28867734509920812</v>
      </c>
      <c r="O47" s="18">
        <f>$K47</f>
        <v>-0.15</v>
      </c>
      <c r="P47" s="18">
        <f>IF(N47="NA","NA",IF(N47="ND",0,IF(OR(N47="Sin dato",ISBLANK(O47)),"Sin dato",IF(O47=0,((Q47-N47)/Q47)*(POWER(-1, H47)),IF(O47&lt;0,1+(((N47-O47)*(POWER(-1, H47)))/O47),1-(((N47-O47)*(POWER(-1, H47)))/O47))))))</f>
        <v>1.9245156339947207</v>
      </c>
      <c r="Q47" s="20">
        <v>0</v>
      </c>
      <c r="R47" s="18">
        <f>IF(P47="NA","NA",IF(P47="Sin dato","Sin dato",1-P47))</f>
        <v>-0.9245156339947207</v>
      </c>
      <c r="S47" s="19">
        <f>IF(ISBLANK(O47),"Sin meta",IF(N47="NA","NA",IF(R47&lt;=0,J47,IF(AND(R47&lt;=Q47,R47&gt;0),(J47*(1-(R47/Q47))),0))))</f>
        <v>3</v>
      </c>
      <c r="T47" s="20" t="str">
        <f>IF(N47="NA","No",IF(N47="Sin dato","No",IF(S47=$J47,"V",IF(S47=0,"R","A"))))</f>
        <v>V</v>
      </c>
      <c r="U47" s="28" t="b">
        <f>IF($J47&gt;0,V47&lt;&gt;"NA")</f>
        <v>1</v>
      </c>
      <c r="V47" s="27">
        <v>-0.26673271114211033</v>
      </c>
      <c r="W47" s="18">
        <f>$K47</f>
        <v>-0.15</v>
      </c>
      <c r="X47" s="18">
        <f>IF(V47="NA","NA",IF(V47="ND",0,IF(OR(V47="Sin dato",ISBLANK(W47)),"Sin dato",IF(W47=0,((Y47-V47)/Y47)*(POWER(-1,$H47)),IF(W47&lt;0,1+(((V47-W47)*(POWER(-1,$H47)))/W47),1-(((V47-W47)*(POWER(-1,$H47)))/W47))))))</f>
        <v>1.7782180742807356</v>
      </c>
      <c r="Y47" s="20">
        <v>0</v>
      </c>
      <c r="Z47" s="18">
        <f>IF(X47="NA","NA",IF(X47="Sin dato","Sin dato",1-X47))</f>
        <v>-0.77821807428073564</v>
      </c>
      <c r="AA47" s="19">
        <f>IF(ISBLANK(W47),"Sin meta",IF(V47="NA","NA",IF(Z47&lt;=0,$J47,IF(AND(Z47&lt;=Y47,Z47&gt;0),($J47*(1-(Z47/Y47))),0))))</f>
        <v>3</v>
      </c>
      <c r="AB47" s="19" t="str">
        <f>IF(N47="NA","No",IF(N47="Sin dato","No",IF(S47=$J47,"V",IF(S47=0,"R","A"))))</f>
        <v>V</v>
      </c>
      <c r="AC47" s="20" t="str">
        <f>IF(V47="NA","No",IF(V47="Sin dato","No",IF(AA47=$J47,"V",IF(AA47=0,"R","A"))))</f>
        <v>V</v>
      </c>
      <c r="AD47" s="18" t="str">
        <f>IF(AB47="No","No disponible",IF(AC47="No","No disponible",CONCATENATE(AB47,"-",AC47)))</f>
        <v>V-V</v>
      </c>
      <c r="AE47" s="18" t="str">
        <f>IF(AD47="No disponible","No disponible",IF(AC47=AB47,"No varía",AD47))</f>
        <v>No varía</v>
      </c>
      <c r="AF47" s="18" t="str">
        <f>IF(AE47="No disponible","No disponible",IF(AE47="No varía","No varía",IF(AC47="V","Mejora",IF(AC47="R","Empeora",IF(AB47="R","Mejora","Empeora")))))</f>
        <v>No varía</v>
      </c>
      <c r="AG47" s="28" t="b">
        <f>IF($J47&gt;0,AH47&lt;&gt;"NA")</f>
        <v>1</v>
      </c>
      <c r="AH47" s="27">
        <v>-0.27299873719343215</v>
      </c>
      <c r="AI47" s="18">
        <f>$K47</f>
        <v>-0.15</v>
      </c>
      <c r="AJ47" s="18">
        <f>IF(AH47="NA","NA",IF(AH47="ND",0,IF(OR(AH47="Sin dato",ISBLANK(AI47)),"Sin dato",IF(AI47=0,((AK47-AH47)/AK47)*(POWER(-1,$H47)),IF(AI47&lt;0,1+(((AH47-AI47)*(POWER(-1,$H47)))/AI47),1-(((AH47-AI47)*(POWER(-1,$H47)))/AI47))))))</f>
        <v>1.8199915812895477</v>
      </c>
      <c r="AK47" s="20">
        <v>0</v>
      </c>
      <c r="AL47" s="18">
        <f>IF(AJ47="NA","NA",IF(AJ47="Sin dato","Sin dato",1-AJ47))</f>
        <v>-0.81999158128954774</v>
      </c>
      <c r="AM47" s="19">
        <f>IF(ISBLANK(AI47),"Sin meta",IF(AH47="NA","NA",IF(AL47&lt;=0,$J47,IF(AND(AL47&lt;=AK47,AL47&gt;0),($J47*(1-(AL47/AK47))),0))))</f>
        <v>3</v>
      </c>
      <c r="AN47" s="19" t="str">
        <f>IF(V47="NA","No",IF(V47="Sin dato","No",IF(AA47=$J47,"V",IF(AA47=0,"R","A"))))</f>
        <v>V</v>
      </c>
      <c r="AO47" s="20" t="str">
        <f>IF(AH47="NA","No",IF(AH47="Sin dato","No",IF(AM47=$J47,"V",IF(AM47=0,"R","A"))))</f>
        <v>V</v>
      </c>
      <c r="AP47" s="18" t="str">
        <f>IF(AN47="No","No disponible",IF(AO47="No","No disponible",CONCATENATE(AN47,"-",AO47)))</f>
        <v>V-V</v>
      </c>
      <c r="AQ47" s="18" t="str">
        <f>IF(AP47="No disponible","No disponible",IF(AO47=AN47,"No varía",AP47))</f>
        <v>No varía</v>
      </c>
      <c r="AR47" s="18" t="str">
        <f>IF(AQ47="No disponible","No disponible",IF(AQ47="No varía","No varía",IF(AO47="V","Mejora",IF(AO47="R","Empeora",IF(AN47="R","Mejora","Empeora")))))</f>
        <v>No varía</v>
      </c>
      <c r="AS47" s="28" t="b">
        <f>IF($J47&gt;0,AT47&lt;&gt;"NA")</f>
        <v>1</v>
      </c>
      <c r="AT47" s="27">
        <v>-0.30724800045518597</v>
      </c>
      <c r="AU47" s="18">
        <f>$K47</f>
        <v>-0.15</v>
      </c>
      <c r="AV47" s="18">
        <f>IF(AT47="NA","NA",IF(AT47="ND",0,IF(OR(AT47="Sin dato",ISBLANK(AU47)),"Sin dato",IF(AU47=0,((AW47-AT47)/AW47)*(POWER(-1,$H47)),IF(AU47&lt;0,1+(((AT47-AU47)*(POWER(-1,$H47)))/AU47),1-(((AT47-AU47)*(POWER(-1,$H47)))/AU47))))))</f>
        <v>2.048320003034573</v>
      </c>
      <c r="AW47" s="20">
        <v>0</v>
      </c>
      <c r="AX47" s="18">
        <f>IF(AV47="NA","NA",IF(AV47="Sin dato","Sin dato",1-AV47))</f>
        <v>-1.048320003034573</v>
      </c>
      <c r="AY47" s="19">
        <f>IF(ISBLANK(AU47),"Sin meta",IF(AT47="NA","NA",IF(AX47&lt;=0,$J47,IF(AND(AX47&lt;=AW47,AX47&gt;0),($J47*(1-(AX47/AW47))),0))))</f>
        <v>3</v>
      </c>
      <c r="AZ47" s="19" t="str">
        <f>IF(AH47="NA","No",IF(AH47="Sin dato","No",IF(AM47=$J47,"V",IF(AM47=0,"R","A"))))</f>
        <v>V</v>
      </c>
      <c r="BA47" s="20" t="str">
        <f>IF(AT47="NA","No",IF(AT47="Sin dato","No",IF(AY47=$J47,"V",IF(AY47=0,"R","A"))))</f>
        <v>V</v>
      </c>
      <c r="BB47" s="18" t="str">
        <f>IF(AZ47="No","No disponible",IF(BA47="No","No disponible",CONCATENATE(AZ47,"-",BA47)))</f>
        <v>V-V</v>
      </c>
      <c r="BC47" s="18" t="str">
        <f>IF(BB47="No disponible","No disponible",IF(BA47=AZ47,"No varía",BB47))</f>
        <v>No varía</v>
      </c>
      <c r="BD47" s="18" t="str">
        <f>IF(BC47="No disponible","No disponible",IF(BC47="No varía","No varía",IF(BA47="V","Mejora",IF(BA47="R","Empeora",IF(AZ47="R","Mejora","Empeora")))))</f>
        <v>No varía</v>
      </c>
      <c r="BE47" s="28" t="b">
        <f>IF($J47&gt;0,BF47&lt;&gt;"NA")</f>
        <v>1</v>
      </c>
      <c r="BF47" s="27">
        <v>-0.30328013616352645</v>
      </c>
      <c r="BG47" s="18">
        <f>$K47</f>
        <v>-0.15</v>
      </c>
      <c r="BH47" s="18">
        <f>IF(BF47="NA","NA",IF(BF47="ND",0,IF(OR(BF47="Sin dato",ISBLANK(BG47)),"Sin dato",IF(BG47=0,((BI47-BF47)/BI47)*(POWER(-1,$H47)),IF(BG47&lt;0,1+(((BF47-BG47)*(POWER(-1,$H47)))/BG47),1-(((BF47-BG47)*(POWER(-1,$H47)))/BG47))))))</f>
        <v>2.02186757442351</v>
      </c>
      <c r="BI47" s="20">
        <v>0</v>
      </c>
      <c r="BJ47" s="18">
        <f>IF(BH47="NA","NA",IF(BH47="Sin dato","Sin dato",1-BH47))</f>
        <v>-1.02186757442351</v>
      </c>
      <c r="BK47" s="19">
        <f>IF(ISBLANK(BG47),"Sin meta",IF(BF47="NA","NA",IF(BJ47&lt;=0,$J47,IF(AND(BJ47&lt;=BI47,BJ47&gt;0),($J47*(1-(BJ47/BI47))),0))))</f>
        <v>3</v>
      </c>
      <c r="BL47" s="19" t="str">
        <f>IF(AT47="NA","No",IF(AT47="Sin dato","No",IF(AY47=$J47,"V",IF(AY47=0,"R","A"))))</f>
        <v>V</v>
      </c>
      <c r="BM47" s="20" t="str">
        <f>IF(BF47="NA","No",IF(BF47="Sin dato","No",IF(BK47=$J47,"V",IF(BK47=0,"R","A"))))</f>
        <v>V</v>
      </c>
      <c r="BN47" s="18" t="str">
        <f>IF(BL47="No","No disponible",IF(BM47="No","No disponible",CONCATENATE(BL47,"-",BM47)))</f>
        <v>V-V</v>
      </c>
      <c r="BO47" s="18" t="str">
        <f>IF(BN47="No disponible","No disponible",IF(BM47=BL47,"No varía",BN47))</f>
        <v>No varía</v>
      </c>
      <c r="BP47" s="18" t="str">
        <f>IF(BO47="No disponible","No disponible",IF(BO47="No varía","No varía",IF(BM47="V","Mejora",IF(BM47="R","Empeora",IF(BL47="R","Mejora","Empeora")))))</f>
        <v>No varía</v>
      </c>
      <c r="BQ47" s="28" t="b">
        <f>IF($J47&gt;0,BR47&lt;&gt;"NA")</f>
        <v>1</v>
      </c>
      <c r="BR47" s="27">
        <v>-0.27603975810231812</v>
      </c>
      <c r="BS47" s="18">
        <f>$K47</f>
        <v>-0.15</v>
      </c>
      <c r="BT47" s="18">
        <f>IF(BR47="NA","NA",IF(BR47="ND",0,IF(OR(BR47="Sin dato",ISBLANK(BS47)),"Sin dato",IF(BS47=0,((BU47-BR47)/BU47)*(POWER(-1,$H47)),IF(BS47&lt;0,1+(((BR47-BS47)*(POWER(-1,$H47)))/BS47),1-(((BR47-BS47)*(POWER(-1,$H47)))/BS47))))))</f>
        <v>1.8402650540154544</v>
      </c>
      <c r="BU47" s="20">
        <v>0</v>
      </c>
      <c r="BV47" s="18">
        <f>IF(BT47="NA","NA",IF(BT47="Sin dato","Sin dato",1-BT47))</f>
        <v>-0.84026505401545437</v>
      </c>
      <c r="BW47" s="19">
        <f>IF(ISBLANK(BS47),"Sin meta",IF(BR47="NA","NA",IF(BV47&lt;=0,$J47,IF(AND(BV47&lt;=BU47,BV47&gt;0),($J47*(1-(BV47/BU47))),0))))</f>
        <v>3</v>
      </c>
      <c r="BX47" s="19" t="str">
        <f>IF(BF47="NA","No",IF(BF47="Sin dato","No",IF(BK47=$J47,"V",IF(BK47=0,"R","A"))))</f>
        <v>V</v>
      </c>
      <c r="BY47" s="20" t="str">
        <f>IF(BR47="NA","No",IF(BR47="Sin dato","No",IF(BW47=$J47,"V",IF(BW47=0,"R","A"))))</f>
        <v>V</v>
      </c>
      <c r="BZ47" s="18" t="str">
        <f>IF(BX47="No","No disponible",IF(BY47="No","No disponible",CONCATENATE(BX47,"-",BY47)))</f>
        <v>V-V</v>
      </c>
      <c r="CA47" s="18" t="str">
        <f>IF(BZ47="No disponible","No disponible",IF(BY47=BX47,"No varía",BZ47))</f>
        <v>No varía</v>
      </c>
      <c r="CB47" s="18" t="str">
        <f>IF(CA47="No disponible","No disponible",IF(CA47="No varía","No varía",IF(BY47="V","Mejora",IF(BY47="R","Empeora",IF(BX47="R","Mejora","Empeora")))))</f>
        <v>No varía</v>
      </c>
      <c r="CC47" s="28" t="b">
        <f>IF($J47&gt;0,CD47&lt;&gt;"NA")</f>
        <v>1</v>
      </c>
      <c r="CD47" s="27">
        <v>-0.24875489078451485</v>
      </c>
      <c r="CE47" s="18">
        <f>$K47</f>
        <v>-0.15</v>
      </c>
      <c r="CF47" s="18">
        <f>IF(CD47="NA","NA",IF(CD47="ND",0,IF(OR(CD47="Sin dato",ISBLANK(CE47)),"Sin dato",IF(CE47=0,((CG47-CD47)/CG47)*(POWER(-1,$H47)),IF(CE47&lt;0,1+(((CD47-CE47)*(POWER(-1,$H47)))/CE47),1-(((CD47-CE47)*(POWER(-1,$H47)))/CE47))))))</f>
        <v>1.6583659385634324</v>
      </c>
      <c r="CG47" s="20">
        <v>0</v>
      </c>
      <c r="CH47" s="18">
        <f>IF(CF47="NA","NA",IF(CF47="Sin dato","Sin dato",1-CF47))</f>
        <v>-0.6583659385634324</v>
      </c>
      <c r="CI47" s="19">
        <f>IF(ISBLANK(CE47),"Sin meta",IF(CD47="NA","NA",IF(CH47&lt;=0,$J47,IF(AND(CH47&lt;=CG47,CH47&gt;0),($J47*(1-(CH47/CG47))),0))))</f>
        <v>3</v>
      </c>
      <c r="CJ47" s="19" t="str">
        <f>IF(BR47="NA","No",IF(BR47="Sin dato","No",IF(BW47=$J47,"V",IF(BW47=0,"R","A"))))</f>
        <v>V</v>
      </c>
      <c r="CK47" s="20" t="str">
        <f>IF(CD47="NA","No",IF(CD47="Sin dato","No",IF(CI47=$J47,"V",IF(CI47=0,"R","A"))))</f>
        <v>V</v>
      </c>
      <c r="CL47" s="18" t="str">
        <f>IF(CJ47="No","No disponible",IF(CK47="No","No disponible",CONCATENATE(CJ47,"-",CK47)))</f>
        <v>V-V</v>
      </c>
      <c r="CM47" s="18" t="str">
        <f>IF(CL47="No disponible","No disponible",IF(CK47=CJ47,"No varía",CL47))</f>
        <v>No varía</v>
      </c>
      <c r="CN47" s="18" t="str">
        <f>IF(CM47="No disponible","No disponible",IF(CM47="No varía","No varía",IF(CK47="V","Mejora",IF(CK47="R","Empeora",IF(CJ47="R","Mejora","Empeora")))))</f>
        <v>No varía</v>
      </c>
      <c r="CO47" s="28" t="b">
        <f>IF($J47&gt;0,CP47&lt;&gt;"NA")</f>
        <v>1</v>
      </c>
      <c r="CP47" s="27">
        <v>-0.23058701670438522</v>
      </c>
      <c r="CQ47" s="18">
        <f>$K47</f>
        <v>-0.15</v>
      </c>
      <c r="CR47" s="18">
        <f>IF(CP47="NA","NA",IF(CP47="ND",0,IF(OR(CP47="Sin dato",ISBLANK(CQ47)),"Sin dato",IF(CQ47=0,((CS47-CP47)/CS47)*(POWER(-1,$H47)),IF(CQ47&lt;0,1+(((CP47-CQ47)*(POWER(-1,$H47)))/CQ47),1-(((CP47-CQ47)*(POWER(-1,$H47)))/CQ47))))))</f>
        <v>1.5372467780292349</v>
      </c>
      <c r="CS47" s="20">
        <v>0</v>
      </c>
      <c r="CT47" s="18">
        <f>IF(CR47="NA","NA",IF(CR47="Sin dato","Sin dato",1-CR47))</f>
        <v>-0.53724677802923493</v>
      </c>
      <c r="CU47" s="19">
        <f>IF(ISBLANK(CQ47),"Sin meta",IF(CP47="NA","NA",IF(CT47&lt;=0,$J47,IF(AND(CT47&lt;=CS47,CT47&gt;0),($J47*(1-(CT47/CS47))),0))))</f>
        <v>3</v>
      </c>
      <c r="CV47" s="19" t="str">
        <f>IF(CD47="NA","No",IF(CD47="Sin dato","No",IF(CI47=$J47,"V",IF(CI47=0,"R","A"))))</f>
        <v>V</v>
      </c>
      <c r="CW47" s="20" t="str">
        <f>IF(CP47="NA","No",IF(CP47="Sin dato","No",IF(CU47=$J47,"V",IF(CU47=0,"R","A"))))</f>
        <v>V</v>
      </c>
      <c r="CX47" s="18" t="str">
        <f>IF(CV47="No","No disponible",IF(CW47="No","No disponible",CONCATENATE(CV47,"-",CW47)))</f>
        <v>V-V</v>
      </c>
      <c r="CY47" s="18" t="str">
        <f>IF(CX47="No disponible","No disponible",IF(CW47=CV47,"No varía",CX47))</f>
        <v>No varía</v>
      </c>
      <c r="CZ47" s="18" t="str">
        <f>IF(CY47="No disponible","No disponible",IF(CY47="No varía","No varía",IF(CW47="V","Mejora",IF(CW47="R","Empeora",IF(CV47="R","Mejora","Empeora")))))</f>
        <v>No varía</v>
      </c>
      <c r="DA47" s="28" t="b">
        <f>IF($J47&gt;0,DB47&lt;&gt;"NA")</f>
        <v>1</v>
      </c>
      <c r="DB47" s="27">
        <v>-0.17426351314863112</v>
      </c>
      <c r="DC47" s="18">
        <f>$K47</f>
        <v>-0.15</v>
      </c>
      <c r="DD47" s="18">
        <f>IF(DB47="NA","NA",IF(DB47="ND",0,IF(OR(DB47="Sin dato",ISBLANK(DC47)),"Sin dato",IF(DC47=0,((DE47-DB47)/DE47)*(POWER(-1,$H47)),IF(DC47&lt;0,1+(((DB47-DC47)*(POWER(-1,$H47)))/DC47),1-(((DB47-DC47)*(POWER(-1,$H47)))/DC47))))))</f>
        <v>1.1617567543242076</v>
      </c>
      <c r="DE47" s="20">
        <v>0</v>
      </c>
      <c r="DF47" s="18">
        <f>IF(DD47="NA","NA",IF(DD47="Sin dato","Sin dato",1-DD47))</f>
        <v>-0.16175675432420755</v>
      </c>
      <c r="DG47" s="19">
        <f>IF(ISBLANK(DC47),"Sin meta",IF(DB47="NA","NA",IF(DF47&lt;=0,$J47,IF(AND(DF47&lt;=DE47,DF47&gt;0),($J47*(1-(DF47/DE47))),0))))</f>
        <v>3</v>
      </c>
      <c r="DH47" s="19" t="str">
        <f>IF(CP47="NA","No",IF(CP47="Sin dato","No",IF(CU47=$J47,"V",IF(CU47=0,"R","A"))))</f>
        <v>V</v>
      </c>
      <c r="DI47" s="20" t="str">
        <f>IF(DB47="NA","No",IF(DB47="Sin dato","No",IF(DG47=$J47,"V",IF(DG47=0,"R","A"))))</f>
        <v>V</v>
      </c>
      <c r="DJ47" s="18" t="str">
        <f>IF(DH47="No","No disponible",IF(DI47="No","No disponible",CONCATENATE(DH47,"-",DI47)))</f>
        <v>V-V</v>
      </c>
      <c r="DK47" s="18" t="str">
        <f>IF(DJ47="No disponible","No disponible",IF(DI47=DH47,"No varía",DJ47))</f>
        <v>No varía</v>
      </c>
      <c r="DL47" s="18" t="str">
        <f>IF(DK47="No disponible","No disponible",IF(DK47="No varía","No varía",IF(DI47="V","Mejora",IF(DI47="R","Empeora",IF(DH47="R","Mejora","Empeora")))))</f>
        <v>No varía</v>
      </c>
      <c r="DM47" s="28" t="b">
        <f>IF($J47&gt;0,DN47&lt;&gt;"NA")</f>
        <v>1</v>
      </c>
      <c r="DN47" s="27" t="s">
        <v>28</v>
      </c>
      <c r="DO47" s="18">
        <f>$K47</f>
        <v>-0.15</v>
      </c>
      <c r="DP47" s="18" t="str">
        <f>IF(DN47="NA","NA",IF(DN47="ND",0,IF(OR(DN47="Sin dato",ISBLANK(DO47)),"Sin dato",IF(DO47=0,((DQ47-DN47)/DQ47)*(POWER(-1,$H47)),IF(DO47&lt;0,1+(((DN47-DO47)*(POWER(-1,$H47)))/DO47),1-(((DN47-DO47)*(POWER(-1,$H47)))/DO47))))))</f>
        <v>Sin dato</v>
      </c>
      <c r="DQ47" s="20">
        <v>0</v>
      </c>
      <c r="DR47" s="18" t="str">
        <f>IF(DP47="NA","NA",IF(DP47="Sin dato","Sin dato",1-DP47))</f>
        <v>Sin dato</v>
      </c>
      <c r="DS47" s="19">
        <f>IF(ISBLANK(DO47),"Sin meta",IF(DN47="NA","NA",IF(DR47&lt;=0,$J47,IF(AND(DR47&lt;=DQ47,DR47&gt;0),($J47*(1-(DR47/DQ47))),0))))</f>
        <v>0</v>
      </c>
      <c r="DT47" s="19" t="str">
        <f>IF(DB47="NA","No",IF(DB47="Sin dato","No",IF(DG47=$J47,"V",IF(DG47=0,"R","A"))))</f>
        <v>V</v>
      </c>
      <c r="DU47" s="20" t="str">
        <f>IF(DN47="NA","No",IF(DN47="Sin dato","No",IF(DS47=$J47,"V",IF(DS47=0,"R","A"))))</f>
        <v>No</v>
      </c>
      <c r="DV47" s="18" t="str">
        <f>IF(DT47="No","No disponible",IF(DU47="No","No disponible",CONCATENATE(DT47,"-",DU47)))</f>
        <v>No disponible</v>
      </c>
      <c r="DW47" s="18" t="str">
        <f>IF(DV47="No disponible","No disponible",IF(DU47=DT47,"No varía",DV47))</f>
        <v>No disponible</v>
      </c>
      <c r="DX47" s="18" t="str">
        <f>IF(DW47="No disponible","No disponible",IF(DW47="No varía","No varía",IF(DU47="V","Mejora",IF(DU47="R","Empeora",IF(DT47="R","Mejora","Empeora")))))</f>
        <v>No disponible</v>
      </c>
      <c r="DY47" s="28" t="b">
        <f>IF($J47&gt;0,DZ47&lt;&gt;"NA")</f>
        <v>1</v>
      </c>
      <c r="DZ47" s="27" t="s">
        <v>28</v>
      </c>
      <c r="EA47" s="18">
        <f>$K47</f>
        <v>-0.15</v>
      </c>
      <c r="EB47" s="18" t="str">
        <f>IF(DZ47="NA","NA",IF(DZ47="ND",0,IF(OR(DZ47="Sin dato",ISBLANK(EA47)),"Sin dato",IF(EA47=0,((EC47-DZ47)/EC47)*(POWER(-1,$H47)),IF(EA47&lt;0,1+(((DZ47-EA47)*(POWER(-1,$H47)))/EA47),1-(((DZ47-EA47)*(POWER(-1,$H47)))/EA47))))))</f>
        <v>Sin dato</v>
      </c>
      <c r="EC47" s="20">
        <v>0</v>
      </c>
      <c r="ED47" s="18" t="str">
        <f>IF(EB47="NA","NA",IF(EB47="Sin dato","Sin dato",1-EB47))</f>
        <v>Sin dato</v>
      </c>
      <c r="EE47" s="19">
        <f>IF(ISBLANK(EA47),"Sin meta",IF(DZ47="NA","NA",IF(ED47&lt;=0,$J47,IF(AND(ED47&lt;=EC47,ED47&gt;0),($J47*(1-(ED47/EC47))),0))))</f>
        <v>0</v>
      </c>
      <c r="EF47" s="19" t="str">
        <f>IF(DN47="NA","No",IF(DN47="Sin dato","No",IF(DS47=$J47,"V",IF(DS47=0,"R","A"))))</f>
        <v>No</v>
      </c>
      <c r="EG47" s="20" t="str">
        <f>IF(DZ47="NA","No",IF(DZ47="Sin dato","No",IF(EE47=$J47,"V",IF(EE47=0,"R","A"))))</f>
        <v>No</v>
      </c>
      <c r="EH47" s="18" t="str">
        <f>IF(EF47="No","No disponible",IF(EG47="No","No disponible",CONCATENATE(EF47,"-",EG47)))</f>
        <v>No disponible</v>
      </c>
      <c r="EI47" s="18" t="str">
        <f>IF(EH47="No disponible","No disponible",IF(EG47=EF47,"No varía",EH47))</f>
        <v>No disponible</v>
      </c>
      <c r="EJ47" s="18" t="str">
        <f>IF(EI47="No disponible","No disponible",IF(EI47="No varía","No varía",IF(EG47="V","Mejora",IF(EG47="R","Empeora",IF(EF47="R","Mejora","Empeora")))))</f>
        <v>No disponible</v>
      </c>
      <c r="EK47" s="28" t="b">
        <f>IF($J47&gt;0,EL47&lt;&gt;"NA")</f>
        <v>1</v>
      </c>
      <c r="EL47" s="27" t="s">
        <v>28</v>
      </c>
      <c r="EM47" s="18">
        <f>$K47</f>
        <v>-0.15</v>
      </c>
      <c r="EN47" s="18" t="str">
        <f>IF(EL47="NA","NA",IF(EL47="ND",0,IF(OR(EL47="Sin dato",ISBLANK(EM47)),"Sin dato",IF(EM47=0,((EO47-EL47)/EO47)*(POWER(-1,$H47)),IF(EM47&lt;0,1+(((EL47-EM47)*(POWER(-1,$H47)))/EM47),1-(((EL47-EM47)*(POWER(-1,$H47)))/EM47))))))</f>
        <v>Sin dato</v>
      </c>
      <c r="EO47" s="20">
        <v>0</v>
      </c>
      <c r="EP47" s="18" t="str">
        <f>IF(EN47="NA","NA",IF(EN47="Sin dato","Sin dato",1-EN47))</f>
        <v>Sin dato</v>
      </c>
      <c r="EQ47" s="19">
        <f>IF(ISBLANK(EM47),"Sin meta",IF(EL47="NA","NA",IF(EP47&lt;=0,$J47,IF(AND(EP47&lt;=EO47,EP47&gt;0),($J47*(1-(EP47/EO47))),0))))</f>
        <v>0</v>
      </c>
      <c r="ER47" s="19" t="str">
        <f>IF(DZ47="NA","No",IF(DZ47="Sin dato","No",IF(EE47=$J47,"V",IF(EE47=0,"R","A"))))</f>
        <v>No</v>
      </c>
      <c r="ES47" s="20" t="str">
        <f>IF(EL47="NA","No",IF(EL47="Sin dato","No",IF(EQ47=$J47,"V",IF(EQ47=0,"R","A"))))</f>
        <v>No</v>
      </c>
      <c r="ET47" s="18" t="str">
        <f>IF(ER47="No","No disponible",IF(ES47="No","No disponible",CONCATENATE(ER47,"-",ES47)))</f>
        <v>No disponible</v>
      </c>
      <c r="EU47" s="18" t="str">
        <f>IF(ET47="No disponible","No disponible",IF(ES47=ER47,"No varía",ET47))</f>
        <v>No disponible</v>
      </c>
      <c r="EV47" s="18" t="str">
        <f>IF(EU47="No disponible","No disponible",IF(EU47="No varía","No varía",IF(ES47="V","Mejora",IF(ES47="R","Empeora",IF(ER47="R","Mejora","Empeora")))))</f>
        <v>No disponible</v>
      </c>
      <c r="EW47" s="43"/>
      <c r="EX47" s="25" t="b">
        <f>IF(EL47="NA","NA",IF(EL47="ND","GC0",IF(EL47="Sin dato",IF(DZ47="NA","NA",IF(DZ47="ND","GC0",IF(DZ47="Sin dato",IF(DN47="NA","NA",IF(DN47="ND","GC0",IF(DN47="Sin dato",IF(DB47="NA","NA",IF(DB47="ND","GC0",IF(DB47="Sin dato",IF(CP47="NA","NA",IF(CP47="ND","GC0",IF(CP47="Sin dato",IF(CD47="NA","NA",IF(CD47="ND","GC0",IF(CD47="Sin dato",IF(BR47="NA","NA",IF(BR47="ND","GC0",IF(BR47="Sin dato",IF(BF47="NA","NA",IF(BF47="ND","GC0",IF(BF47="Sin dato",IF(AT47="NA","NA",IF(AT47="ND","GC0",IF(AT47="Sin dato",IF(AH47="NA","NA",IF(AH47="ND","GC0",IF(AH47="Sin dato",IF(V47="NA","No evaluable",IF(V47="Sin dato", IF(N47="Sin dato", IF(($B$58-$B$71)&gt;($I47),"GC0",  "No evaluable"))))))))))))))))))))))))))))))))))</f>
        <v>0</v>
      </c>
      <c r="EZ47" s="2">
        <f>IF(EX47="GC0",0,IF(EX47=FALSE,IF(EL47="Sin dato",IF(DZ47="Sin dato",IF(DN47="Sin dato",IF(DB47="Sin dato",IF(CP47="Sin dato",IF(CD47="Sin dato",IF(BR47="Sin dato",IF(BF47="Sin dato",IF(AT47="Sin dato",IF(AH47="Sin dato",IF(V47="Sin dato",IF(N47="Sin dato",0,S47),AA47),AM47),AY47),BK47),BW47),CI47),CU47),DG47),DS47),EE47),EQ47)))</f>
        <v>3</v>
      </c>
      <c r="FE47" s="24">
        <f>IF(EZ47=FALSE,0,IF(EZ47="GC0",0,EZ47))</f>
        <v>3</v>
      </c>
      <c r="FH47" s="23" t="b">
        <f>IF($J47&gt;0,FI47&lt;&gt;"NA")</f>
        <v>1</v>
      </c>
      <c r="FI47" s="38">
        <f>IF(EL47="Sin dato",IF(DZ47="Sin dato",IF(DN47="Sin dato",IF(DB47="Sin dato",IF(CP47="Sin dato",IF(CD47="Sin dato",IF(BR47="Sin dato",IF(BF47="Sin dato",IF(AT47="Sin dato",IF(AH47="Sin dato",IF(V47="Sin dato",IF(N47="Sin dato","Sin dato",N47),V47),AH47),AT47),BF47),BR47),CD47),CP47),DB47),DN47),DZ47),EL47)</f>
        <v>-0.17426351314863112</v>
      </c>
      <c r="FJ47" s="18">
        <f>IF(FI47="NA",$K47,IF(FI47="Sin dato",$K47,IF(FK47="Diciembre",$EM47,IF(FK47="Noviembre",$EA47,IF(FK47="Octubre",$DO47,IF(FK47="Septiembre",$DC47,IF(FK47="Agosto",$CQ47,IF(FK47="Julio",$CE47,IF(FK47="Junio",$BS47,IF(FK47="Mayo",$BG47,IF(FK47="Abril",$AU47,IF(FK47="Marzo",$AI47,IF(FK47="Febrero",$W47,IF(FK47="Enero",$O47,$K47))))))))))))))</f>
        <v>-0.15</v>
      </c>
      <c r="FK47" s="18" t="str">
        <f>IF(FI47="NA","NA",IF(EL47="Sin dato",IF(DZ47="Sin dato",IF(DN47="Sin dato",IF(DB47="Sin dato",IF(CP47="Sin dato",IF(CD47="Sin dato",IF(BR47="Sin dato",IF(BF47="Sin dato",IF(AT47="Sin dato",IF(AH47="Sin dato",IF(V47="Sin dato",IF(N47="Sin dato","Sin dato","Enero"),"Febrero"),"Marzo"),"Abril"),"Mayo"),"Junio"),"Julio"),"Agosto"),"Septiembre"),"Octubre"),"Noviembre"),"Diciembre"))</f>
        <v>Septiembre</v>
      </c>
      <c r="FL47" s="18">
        <f>IF(FI47="NA","NA",IF(FI47="ND",0,IF(OR(FI47="Sin dato",ISBLANK(FJ47)),"Sin dato",IF(FJ47=0,((FM47-FI47)/FM47)*(POWER(-1, $H47)),IF(FJ47&lt;0,1+(((FI47-FJ47)*(POWER(-1, $H47)))/FJ47),1-(((FI47-FJ47)*(POWER(-1, $H47)))/FJ47))))))</f>
        <v>1.1617567543242076</v>
      </c>
      <c r="FM47" s="20">
        <f>$EO47</f>
        <v>0</v>
      </c>
      <c r="FN47" s="18">
        <f>IF(FL47="NA","NA",IF(FL47="Sin dato","Sin dato",1-FL47))</f>
        <v>-0.16175675432420755</v>
      </c>
      <c r="FO47" s="19">
        <f>IF(ISBLANK(FJ47),"Sin meta",IF(FI47="NA","NA",IF(FN47&lt;=0,$J47,IF(AND(FN47&lt;=FM47,FN47&gt;0),($J47*(1-(FN47/FM47))),0))))</f>
        <v>3</v>
      </c>
      <c r="FP47" s="18"/>
    </row>
    <row r="48" spans="1:172" ht="45" customHeight="1" x14ac:dyDescent="0.25">
      <c r="A48" s="42"/>
      <c r="B48" s="41"/>
      <c r="C48" s="44" t="s">
        <v>38</v>
      </c>
      <c r="D48" s="33"/>
      <c r="E48" s="34" t="s">
        <v>37</v>
      </c>
      <c r="F48" s="33" t="s">
        <v>34</v>
      </c>
      <c r="G48" s="33" t="s">
        <v>30</v>
      </c>
      <c r="H48" s="32">
        <v>0</v>
      </c>
      <c r="I48" s="32">
        <v>8</v>
      </c>
      <c r="J48" s="31">
        <v>3</v>
      </c>
      <c r="K48" s="18">
        <v>-0.05</v>
      </c>
      <c r="L48" s="28">
        <f>IF(N48&lt;&gt;"NA",IF(N48&lt;&gt;"Sin dato",1,0),0)</f>
        <v>1</v>
      </c>
      <c r="M48" s="28" t="b">
        <f>IF($J48&gt;0,N48&lt;&gt;"NA")</f>
        <v>1</v>
      </c>
      <c r="N48" s="27">
        <v>4.2692298617446688E-2</v>
      </c>
      <c r="O48" s="18">
        <f>$K48</f>
        <v>-0.05</v>
      </c>
      <c r="P48" s="18">
        <f>IF(N48="NA","NA",IF(N48="ND",0,IF(OR(N48="Sin dato",ISBLANK(O48)),"Sin dato",IF(O48=0,((Q48-N48)/Q48)*(POWER(-1, H48)),IF(O48&lt;0,1+(((N48-O48)*(POWER(-1, H48)))/O48),1-(((N48-O48)*(POWER(-1, H48)))/O48))))))</f>
        <v>-0.85384597234893356</v>
      </c>
      <c r="Q48" s="20">
        <v>0</v>
      </c>
      <c r="R48" s="18">
        <f>IF(P48="NA","NA",IF(P48="Sin dato","Sin dato",1-P48))</f>
        <v>1.8538459723489336</v>
      </c>
      <c r="S48" s="19">
        <f>IF(ISBLANK(O48),"Sin meta",IF(N48="NA","NA",IF(R48&lt;=0,J48,IF(AND(R48&lt;=Q48,R48&gt;0),(J48*(1-(R48/Q48))),0))))</f>
        <v>0</v>
      </c>
      <c r="T48" s="20" t="str">
        <f>IF(N48="NA","No",IF(N48="Sin dato","No",IF(S48=$J48,"V",IF(S48=0,"R","A"))))</f>
        <v>R</v>
      </c>
      <c r="U48" s="28" t="b">
        <f>IF($J48&gt;0,V48&lt;&gt;"NA")</f>
        <v>1</v>
      </c>
      <c r="V48" s="27">
        <v>3.8128326401462458E-2</v>
      </c>
      <c r="W48" s="18">
        <f>$K48</f>
        <v>-0.05</v>
      </c>
      <c r="X48" s="18">
        <f>IF(V48="NA","NA",IF(V48="ND",0,IF(OR(V48="Sin dato",ISBLANK(W48)),"Sin dato",IF(W48=0,((Y48-V48)/Y48)*(POWER(-1,$H48)),IF(W48&lt;0,1+(((V48-W48)*(POWER(-1,$H48)))/W48),1-(((V48-W48)*(POWER(-1,$H48)))/W48))))))</f>
        <v>-0.76256652802924907</v>
      </c>
      <c r="Y48" s="20">
        <v>0</v>
      </c>
      <c r="Z48" s="18">
        <f>IF(X48="NA","NA",IF(X48="Sin dato","Sin dato",1-X48))</f>
        <v>1.7625665280292491</v>
      </c>
      <c r="AA48" s="19">
        <f>IF(ISBLANK(W48),"Sin meta",IF(V48="NA","NA",IF(Z48&lt;=0,$J48,IF(AND(Z48&lt;=Y48,Z48&gt;0),($J48*(1-(Z48/Y48))),0))))</f>
        <v>0</v>
      </c>
      <c r="AB48" s="19" t="str">
        <f>IF(N48="NA","No",IF(N48="Sin dato","No",IF(S48=$J48,"V",IF(S48=0,"R","A"))))</f>
        <v>R</v>
      </c>
      <c r="AC48" s="20" t="str">
        <f>IF(V48="NA","No",IF(V48="Sin dato","No",IF(AA48=$J48,"V",IF(AA48=0,"R","A"))))</f>
        <v>R</v>
      </c>
      <c r="AD48" s="18" t="str">
        <f>IF(AB48="No","No disponible",IF(AC48="No","No disponible",CONCATENATE(AB48,"-",AC48)))</f>
        <v>R-R</v>
      </c>
      <c r="AE48" s="18" t="str">
        <f>IF(AD48="No disponible","No disponible",IF(AC48=AB48,"No varía",AD48))</f>
        <v>No varía</v>
      </c>
      <c r="AF48" s="18" t="str">
        <f>IF(AE48="No disponible","No disponible",IF(AE48="No varía","No varía",IF(AC48="V","Mejora",IF(AC48="R","Empeora",IF(AB48="R","Mejora","Empeora")))))</f>
        <v>No varía</v>
      </c>
      <c r="AG48" s="28" t="b">
        <f>IF($J48&gt;0,AH48&lt;&gt;"NA")</f>
        <v>1</v>
      </c>
      <c r="AH48" s="27">
        <v>2.0890273781030866E-2</v>
      </c>
      <c r="AI48" s="18">
        <f>$K48</f>
        <v>-0.05</v>
      </c>
      <c r="AJ48" s="18">
        <f>IF(AH48="NA","NA",IF(AH48="ND",0,IF(OR(AH48="Sin dato",ISBLANK(AI48)),"Sin dato",IF(AI48=0,((AK48-AH48)/AK48)*(POWER(-1,$H48)),IF(AI48&lt;0,1+(((AH48-AI48)*(POWER(-1,$H48)))/AI48),1-(((AH48-AI48)*(POWER(-1,$H48)))/AI48))))))</f>
        <v>-0.41780547562061732</v>
      </c>
      <c r="AK48" s="20">
        <v>0</v>
      </c>
      <c r="AL48" s="18">
        <f>IF(AJ48="NA","NA",IF(AJ48="Sin dato","Sin dato",1-AJ48))</f>
        <v>1.4178054756206173</v>
      </c>
      <c r="AM48" s="19">
        <f>IF(ISBLANK(AI48),"Sin meta",IF(AH48="NA","NA",IF(AL48&lt;=0,$J48,IF(AND(AL48&lt;=AK48,AL48&gt;0),($J48*(1-(AL48/AK48))),0))))</f>
        <v>0</v>
      </c>
      <c r="AN48" s="19" t="str">
        <f>IF(V48="NA","No",IF(V48="Sin dato","No",IF(AA48=$J48,"V",IF(AA48=0,"R","A"))))</f>
        <v>R</v>
      </c>
      <c r="AO48" s="20" t="str">
        <f>IF(AH48="NA","No",IF(AH48="Sin dato","No",IF(AM48=$J48,"V",IF(AM48=0,"R","A"))))</f>
        <v>R</v>
      </c>
      <c r="AP48" s="18" t="str">
        <f>IF(AN48="No","No disponible",IF(AO48="No","No disponible",CONCATENATE(AN48,"-",AO48)))</f>
        <v>R-R</v>
      </c>
      <c r="AQ48" s="18" t="str">
        <f>IF(AP48="No disponible","No disponible",IF(AO48=AN48,"No varía",AP48))</f>
        <v>No varía</v>
      </c>
      <c r="AR48" s="18" t="str">
        <f>IF(AQ48="No disponible","No disponible",IF(AQ48="No varía","No varía",IF(AO48="V","Mejora",IF(AO48="R","Empeora",IF(AN48="R","Mejora","Empeora")))))</f>
        <v>No varía</v>
      </c>
      <c r="AS48" s="28" t="b">
        <f>IF($J48&gt;0,AT48&lt;&gt;"NA")</f>
        <v>1</v>
      </c>
      <c r="AT48" s="27">
        <v>3.3527230299629139E-2</v>
      </c>
      <c r="AU48" s="18">
        <f>$K48</f>
        <v>-0.05</v>
      </c>
      <c r="AV48" s="18">
        <f>IF(AT48="NA","NA",IF(AT48="ND",0,IF(OR(AT48="Sin dato",ISBLANK(AU48)),"Sin dato",IF(AU48=0,((AW48-AT48)/AW48)*(POWER(-1,$H48)),IF(AU48&lt;0,1+(((AT48-AU48)*(POWER(-1,$H48)))/AU48),1-(((AT48-AU48)*(POWER(-1,$H48)))/AU48))))))</f>
        <v>-0.67054460599258259</v>
      </c>
      <c r="AW48" s="20">
        <v>0</v>
      </c>
      <c r="AX48" s="18">
        <f>IF(AV48="NA","NA",IF(AV48="Sin dato","Sin dato",1-AV48))</f>
        <v>1.6705446059925826</v>
      </c>
      <c r="AY48" s="19">
        <f>IF(ISBLANK(AU48),"Sin meta",IF(AT48="NA","NA",IF(AX48&lt;=0,$J48,IF(AND(AX48&lt;=AW48,AX48&gt;0),($J48*(1-(AX48/AW48))),0))))</f>
        <v>0</v>
      </c>
      <c r="AZ48" s="19" t="str">
        <f>IF(AH48="NA","No",IF(AH48="Sin dato","No",IF(AM48=$J48,"V",IF(AM48=0,"R","A"))))</f>
        <v>R</v>
      </c>
      <c r="BA48" s="20" t="str">
        <f>IF(AT48="NA","No",IF(AT48="Sin dato","No",IF(AY48=$J48,"V",IF(AY48=0,"R","A"))))</f>
        <v>R</v>
      </c>
      <c r="BB48" s="18" t="str">
        <f>IF(AZ48="No","No disponible",IF(BA48="No","No disponible",CONCATENATE(AZ48,"-",BA48)))</f>
        <v>R-R</v>
      </c>
      <c r="BC48" s="18" t="str">
        <f>IF(BB48="No disponible","No disponible",IF(BA48=AZ48,"No varía",BB48))</f>
        <v>No varía</v>
      </c>
      <c r="BD48" s="18" t="str">
        <f>IF(BC48="No disponible","No disponible",IF(BC48="No varía","No varía",IF(BA48="V","Mejora",IF(BA48="R","Empeora",IF(AZ48="R","Mejora","Empeora")))))</f>
        <v>No varía</v>
      </c>
      <c r="BE48" s="28" t="b">
        <f>IF($J48&gt;0,BF48&lt;&gt;"NA")</f>
        <v>1</v>
      </c>
      <c r="BF48" s="27">
        <v>1.5502354733431454E-2</v>
      </c>
      <c r="BG48" s="18">
        <f>$K48</f>
        <v>-0.05</v>
      </c>
      <c r="BH48" s="18">
        <f>IF(BF48="NA","NA",IF(BF48="ND",0,IF(OR(BF48="Sin dato",ISBLANK(BG48)),"Sin dato",IF(BG48=0,((BI48-BF48)/BI48)*(POWER(-1,$H48)),IF(BG48&lt;0,1+(((BF48-BG48)*(POWER(-1,$H48)))/BG48),1-(((BF48-BG48)*(POWER(-1,$H48)))/BG48))))))</f>
        <v>-0.3100470946686289</v>
      </c>
      <c r="BI48" s="20">
        <v>0</v>
      </c>
      <c r="BJ48" s="18">
        <f>IF(BH48="NA","NA",IF(BH48="Sin dato","Sin dato",1-BH48))</f>
        <v>1.3100470946686289</v>
      </c>
      <c r="BK48" s="19">
        <f>IF(ISBLANK(BG48),"Sin meta",IF(BF48="NA","NA",IF(BJ48&lt;=0,$J48,IF(AND(BJ48&lt;=BI48,BJ48&gt;0),($J48*(1-(BJ48/BI48))),0))))</f>
        <v>0</v>
      </c>
      <c r="BL48" s="19" t="str">
        <f>IF(AT48="NA","No",IF(AT48="Sin dato","No",IF(AY48=$J48,"V",IF(AY48=0,"R","A"))))</f>
        <v>R</v>
      </c>
      <c r="BM48" s="20" t="str">
        <f>IF(BF48="NA","No",IF(BF48="Sin dato","No",IF(BK48=$J48,"V",IF(BK48=0,"R","A"))))</f>
        <v>R</v>
      </c>
      <c r="BN48" s="18" t="str">
        <f>IF(BL48="No","No disponible",IF(BM48="No","No disponible",CONCATENATE(BL48,"-",BM48)))</f>
        <v>R-R</v>
      </c>
      <c r="BO48" s="18" t="str">
        <f>IF(BN48="No disponible","No disponible",IF(BM48=BL48,"No varía",BN48))</f>
        <v>No varía</v>
      </c>
      <c r="BP48" s="18" t="str">
        <f>IF(BO48="No disponible","No disponible",IF(BO48="No varía","No varía",IF(BM48="V","Mejora",IF(BM48="R","Empeora",IF(BL48="R","Mejora","Empeora")))))</f>
        <v>No varía</v>
      </c>
      <c r="BQ48" s="28" t="b">
        <f>IF($J48&gt;0,BR48&lt;&gt;"NA")</f>
        <v>1</v>
      </c>
      <c r="BR48" s="27">
        <v>-1.389016411328702E-2</v>
      </c>
      <c r="BS48" s="18">
        <f>$K48</f>
        <v>-0.05</v>
      </c>
      <c r="BT48" s="18">
        <f>IF(BR48="NA","NA",IF(BR48="ND",0,IF(OR(BR48="Sin dato",ISBLANK(BS48)),"Sin dato",IF(BS48=0,((BU48-BR48)/BU48)*(POWER(-1,$H48)),IF(BS48&lt;0,1+(((BR48-BS48)*(POWER(-1,$H48)))/BS48),1-(((BR48-BS48)*(POWER(-1,$H48)))/BS48))))))</f>
        <v>0.27780328226574047</v>
      </c>
      <c r="BU48" s="20">
        <v>0</v>
      </c>
      <c r="BV48" s="18">
        <f>IF(BT48="NA","NA",IF(BT48="Sin dato","Sin dato",1-BT48))</f>
        <v>0.72219671773425953</v>
      </c>
      <c r="BW48" s="19">
        <f>IF(ISBLANK(BS48),"Sin meta",IF(BR48="NA","NA",IF(BV48&lt;=0,$J48,IF(AND(BV48&lt;=BU48,BV48&gt;0),($J48*(1-(BV48/BU48))),0))))</f>
        <v>0</v>
      </c>
      <c r="BX48" s="19" t="str">
        <f>IF(BF48="NA","No",IF(BF48="Sin dato","No",IF(BK48=$J48,"V",IF(BK48=0,"R","A"))))</f>
        <v>R</v>
      </c>
      <c r="BY48" s="20" t="str">
        <f>IF(BR48="NA","No",IF(BR48="Sin dato","No",IF(BW48=$J48,"V",IF(BW48=0,"R","A"))))</f>
        <v>R</v>
      </c>
      <c r="BZ48" s="18" t="str">
        <f>IF(BX48="No","No disponible",IF(BY48="No","No disponible",CONCATENATE(BX48,"-",BY48)))</f>
        <v>R-R</v>
      </c>
      <c r="CA48" s="18" t="str">
        <f>IF(BZ48="No disponible","No disponible",IF(BY48=BX48,"No varía",BZ48))</f>
        <v>No varía</v>
      </c>
      <c r="CB48" s="18" t="str">
        <f>IF(CA48="No disponible","No disponible",IF(CA48="No varía","No varía",IF(BY48="V","Mejora",IF(BY48="R","Empeora",IF(BX48="R","Mejora","Empeora")))))</f>
        <v>No varía</v>
      </c>
      <c r="CC48" s="28" t="b">
        <f>IF($J48&gt;0,CD48&lt;&gt;"NA")</f>
        <v>1</v>
      </c>
      <c r="CD48" s="27">
        <v>-1.7009397017424058E-2</v>
      </c>
      <c r="CE48" s="18">
        <f>$K48</f>
        <v>-0.05</v>
      </c>
      <c r="CF48" s="18">
        <f>IF(CD48="NA","NA",IF(CD48="ND",0,IF(OR(CD48="Sin dato",ISBLANK(CE48)),"Sin dato",IF(CE48=0,((CG48-CD48)/CG48)*(POWER(-1,$H48)),IF(CE48&lt;0,1+(((CD48-CE48)*(POWER(-1,$H48)))/CE48),1-(((CD48-CE48)*(POWER(-1,$H48)))/CE48))))))</f>
        <v>0.3401879403484811</v>
      </c>
      <c r="CG48" s="20">
        <v>0</v>
      </c>
      <c r="CH48" s="18">
        <f>IF(CF48="NA","NA",IF(CF48="Sin dato","Sin dato",1-CF48))</f>
        <v>0.6598120596515189</v>
      </c>
      <c r="CI48" s="19">
        <f>IF(ISBLANK(CE48),"Sin meta",IF(CD48="NA","NA",IF(CH48&lt;=0,$J48,IF(AND(CH48&lt;=CG48,CH48&gt;0),($J48*(1-(CH48/CG48))),0))))</f>
        <v>0</v>
      </c>
      <c r="CJ48" s="19" t="str">
        <f>IF(BR48="NA","No",IF(BR48="Sin dato","No",IF(BW48=$J48,"V",IF(BW48=0,"R","A"))))</f>
        <v>R</v>
      </c>
      <c r="CK48" s="20" t="str">
        <f>IF(CD48="NA","No",IF(CD48="Sin dato","No",IF(CI48=$J48,"V",IF(CI48=0,"R","A"))))</f>
        <v>R</v>
      </c>
      <c r="CL48" s="18" t="str">
        <f>IF(CJ48="No","No disponible",IF(CK48="No","No disponible",CONCATENATE(CJ48,"-",CK48)))</f>
        <v>R-R</v>
      </c>
      <c r="CM48" s="18" t="str">
        <f>IF(CL48="No disponible","No disponible",IF(CK48=CJ48,"No varía",CL48))</f>
        <v>No varía</v>
      </c>
      <c r="CN48" s="18" t="str">
        <f>IF(CM48="No disponible","No disponible",IF(CM48="No varía","No varía",IF(CK48="V","Mejora",IF(CK48="R","Empeora",IF(CJ48="R","Mejora","Empeora")))))</f>
        <v>No varía</v>
      </c>
      <c r="CO48" s="28" t="b">
        <f>IF($J48&gt;0,CP48&lt;&gt;"NA")</f>
        <v>1</v>
      </c>
      <c r="CP48" s="27">
        <v>-1.7863244210996575E-2</v>
      </c>
      <c r="CQ48" s="18">
        <f>$K48</f>
        <v>-0.05</v>
      </c>
      <c r="CR48" s="18">
        <f>IF(CP48="NA","NA",IF(CP48="ND",0,IF(OR(CP48="Sin dato",ISBLANK(CQ48)),"Sin dato",IF(CQ48=0,((CS48-CP48)/CS48)*(POWER(-1,$H48)),IF(CQ48&lt;0,1+(((CP48-CQ48)*(POWER(-1,$H48)))/CQ48),1-(((CP48-CQ48)*(POWER(-1,$H48)))/CQ48))))))</f>
        <v>0.35726488421993152</v>
      </c>
      <c r="CS48" s="20">
        <v>0</v>
      </c>
      <c r="CT48" s="18">
        <f>IF(CR48="NA","NA",IF(CR48="Sin dato","Sin dato",1-CR48))</f>
        <v>0.64273511578006848</v>
      </c>
      <c r="CU48" s="19">
        <f>IF(ISBLANK(CQ48),"Sin meta",IF(CP48="NA","NA",IF(CT48&lt;=0,$J48,IF(AND(CT48&lt;=CS48,CT48&gt;0),($J48*(1-(CT48/CS48))),0))))</f>
        <v>0</v>
      </c>
      <c r="CV48" s="19" t="str">
        <f>IF(CD48="NA","No",IF(CD48="Sin dato","No",IF(CI48=$J48,"V",IF(CI48=0,"R","A"))))</f>
        <v>R</v>
      </c>
      <c r="CW48" s="20" t="str">
        <f>IF(CP48="NA","No",IF(CP48="Sin dato","No",IF(CU48=$J48,"V",IF(CU48=0,"R","A"))))</f>
        <v>R</v>
      </c>
      <c r="CX48" s="18" t="str">
        <f>IF(CV48="No","No disponible",IF(CW48="No","No disponible",CONCATENATE(CV48,"-",CW48)))</f>
        <v>R-R</v>
      </c>
      <c r="CY48" s="18" t="str">
        <f>IF(CX48="No disponible","No disponible",IF(CW48=CV48,"No varía",CX48))</f>
        <v>No varía</v>
      </c>
      <c r="CZ48" s="18" t="str">
        <f>IF(CY48="No disponible","No disponible",IF(CY48="No varía","No varía",IF(CW48="V","Mejora",IF(CW48="R","Empeora",IF(CV48="R","Mejora","Empeora")))))</f>
        <v>No varía</v>
      </c>
      <c r="DA48" s="28" t="b">
        <f>IF($J48&gt;0,DB48&lt;&gt;"NA")</f>
        <v>1</v>
      </c>
      <c r="DB48" s="27">
        <v>-1.7139252439428682E-2</v>
      </c>
      <c r="DC48" s="18">
        <f>$K48</f>
        <v>-0.05</v>
      </c>
      <c r="DD48" s="18">
        <f>IF(DB48="NA","NA",IF(DB48="ND",0,IF(OR(DB48="Sin dato",ISBLANK(DC48)),"Sin dato",IF(DC48=0,((DE48-DB48)/DE48)*(POWER(-1,$H48)),IF(DC48&lt;0,1+(((DB48-DC48)*(POWER(-1,$H48)))/DC48),1-(((DB48-DC48)*(POWER(-1,$H48)))/DC48))))))</f>
        <v>0.34278504878857363</v>
      </c>
      <c r="DE48" s="20">
        <v>0</v>
      </c>
      <c r="DF48" s="18">
        <f>IF(DD48="NA","NA",IF(DD48="Sin dato","Sin dato",1-DD48))</f>
        <v>0.65721495121142637</v>
      </c>
      <c r="DG48" s="19">
        <f>IF(ISBLANK(DC48),"Sin meta",IF(DB48="NA","NA",IF(DF48&lt;=0,$J48,IF(AND(DF48&lt;=DE48,DF48&gt;0),($J48*(1-(DF48/DE48))),0))))</f>
        <v>0</v>
      </c>
      <c r="DH48" s="19" t="str">
        <f>IF(CP48="NA","No",IF(CP48="Sin dato","No",IF(CU48=$J48,"V",IF(CU48=0,"R","A"))))</f>
        <v>R</v>
      </c>
      <c r="DI48" s="20" t="str">
        <f>IF(DB48="NA","No",IF(DB48="Sin dato","No",IF(DG48=$J48,"V",IF(DG48=0,"R","A"))))</f>
        <v>R</v>
      </c>
      <c r="DJ48" s="18" t="str">
        <f>IF(DH48="No","No disponible",IF(DI48="No","No disponible",CONCATENATE(DH48,"-",DI48)))</f>
        <v>R-R</v>
      </c>
      <c r="DK48" s="18" t="str">
        <f>IF(DJ48="No disponible","No disponible",IF(DI48=DH48,"No varía",DJ48))</f>
        <v>No varía</v>
      </c>
      <c r="DL48" s="18" t="str">
        <f>IF(DK48="No disponible","No disponible",IF(DK48="No varía","No varía",IF(DI48="V","Mejora",IF(DI48="R","Empeora",IF(DH48="R","Mejora","Empeora")))))</f>
        <v>No varía</v>
      </c>
      <c r="DM48" s="28" t="b">
        <f>IF($J48&gt;0,DN48&lt;&gt;"NA")</f>
        <v>1</v>
      </c>
      <c r="DN48" s="27" t="s">
        <v>28</v>
      </c>
      <c r="DO48" s="18">
        <f>$K48</f>
        <v>-0.05</v>
      </c>
      <c r="DP48" s="18" t="str">
        <f>IF(DN48="NA","NA",IF(DN48="ND",0,IF(OR(DN48="Sin dato",ISBLANK(DO48)),"Sin dato",IF(DO48=0,((DQ48-DN48)/DQ48)*(POWER(-1,$H48)),IF(DO48&lt;0,1+(((DN48-DO48)*(POWER(-1,$H48)))/DO48),1-(((DN48-DO48)*(POWER(-1,$H48)))/DO48))))))</f>
        <v>Sin dato</v>
      </c>
      <c r="DQ48" s="20">
        <v>0</v>
      </c>
      <c r="DR48" s="18" t="str">
        <f>IF(DP48="NA","NA",IF(DP48="Sin dato","Sin dato",1-DP48))</f>
        <v>Sin dato</v>
      </c>
      <c r="DS48" s="19">
        <f>IF(ISBLANK(DO48),"Sin meta",IF(DN48="NA","NA",IF(DR48&lt;=0,$J48,IF(AND(DR48&lt;=DQ48,DR48&gt;0),($J48*(1-(DR48/DQ48))),0))))</f>
        <v>0</v>
      </c>
      <c r="DT48" s="19" t="str">
        <f>IF(DB48="NA","No",IF(DB48="Sin dato","No",IF(DG48=$J48,"V",IF(DG48=0,"R","A"))))</f>
        <v>R</v>
      </c>
      <c r="DU48" s="20" t="str">
        <f>IF(DN48="NA","No",IF(DN48="Sin dato","No",IF(DS48=$J48,"V",IF(DS48=0,"R","A"))))</f>
        <v>No</v>
      </c>
      <c r="DV48" s="18" t="str">
        <f>IF(DT48="No","No disponible",IF(DU48="No","No disponible",CONCATENATE(DT48,"-",DU48)))</f>
        <v>No disponible</v>
      </c>
      <c r="DW48" s="18" t="str">
        <f>IF(DV48="No disponible","No disponible",IF(DU48=DT48,"No varía",DV48))</f>
        <v>No disponible</v>
      </c>
      <c r="DX48" s="18" t="str">
        <f>IF(DW48="No disponible","No disponible",IF(DW48="No varía","No varía",IF(DU48="V","Mejora",IF(DU48="R","Empeora",IF(DT48="R","Mejora","Empeora")))))</f>
        <v>No disponible</v>
      </c>
      <c r="DY48" s="28" t="b">
        <f>IF($J48&gt;0,DZ48&lt;&gt;"NA")</f>
        <v>1</v>
      </c>
      <c r="DZ48" s="27" t="s">
        <v>28</v>
      </c>
      <c r="EA48" s="18">
        <f>$K48</f>
        <v>-0.05</v>
      </c>
      <c r="EB48" s="18" t="str">
        <f>IF(DZ48="NA","NA",IF(DZ48="ND",0,IF(OR(DZ48="Sin dato",ISBLANK(EA48)),"Sin dato",IF(EA48=0,((EC48-DZ48)/EC48)*(POWER(-1,$H48)),IF(EA48&lt;0,1+(((DZ48-EA48)*(POWER(-1,$H48)))/EA48),1-(((DZ48-EA48)*(POWER(-1,$H48)))/EA48))))))</f>
        <v>Sin dato</v>
      </c>
      <c r="EC48" s="20">
        <v>0</v>
      </c>
      <c r="ED48" s="18" t="str">
        <f>IF(EB48="NA","NA",IF(EB48="Sin dato","Sin dato",1-EB48))</f>
        <v>Sin dato</v>
      </c>
      <c r="EE48" s="19">
        <f>IF(ISBLANK(EA48),"Sin meta",IF(DZ48="NA","NA",IF(ED48&lt;=0,$J48,IF(AND(ED48&lt;=EC48,ED48&gt;0),($J48*(1-(ED48/EC48))),0))))</f>
        <v>0</v>
      </c>
      <c r="EF48" s="19" t="str">
        <f>IF(DN48="NA","No",IF(DN48="Sin dato","No",IF(DS48=$J48,"V",IF(DS48=0,"R","A"))))</f>
        <v>No</v>
      </c>
      <c r="EG48" s="20" t="str">
        <f>IF(DZ48="NA","No",IF(DZ48="Sin dato","No",IF(EE48=$J48,"V",IF(EE48=0,"R","A"))))</f>
        <v>No</v>
      </c>
      <c r="EH48" s="18" t="str">
        <f>IF(EF48="No","No disponible",IF(EG48="No","No disponible",CONCATENATE(EF48,"-",EG48)))</f>
        <v>No disponible</v>
      </c>
      <c r="EI48" s="18" t="str">
        <f>IF(EH48="No disponible","No disponible",IF(EG48=EF48,"No varía",EH48))</f>
        <v>No disponible</v>
      </c>
      <c r="EJ48" s="18" t="str">
        <f>IF(EI48="No disponible","No disponible",IF(EI48="No varía","No varía",IF(EG48="V","Mejora",IF(EG48="R","Empeora",IF(EF48="R","Mejora","Empeora")))))</f>
        <v>No disponible</v>
      </c>
      <c r="EK48" s="28" t="b">
        <f>IF($J48&gt;0,EL48&lt;&gt;"NA")</f>
        <v>1</v>
      </c>
      <c r="EL48" s="27" t="s">
        <v>28</v>
      </c>
      <c r="EM48" s="18">
        <f>$K48</f>
        <v>-0.05</v>
      </c>
      <c r="EN48" s="18" t="str">
        <f>IF(EL48="NA","NA",IF(EL48="ND",0,IF(OR(EL48="Sin dato",ISBLANK(EM48)),"Sin dato",IF(EM48=0,((EO48-EL48)/EO48)*(POWER(-1,$H48)),IF(EM48&lt;0,1+(((EL48-EM48)*(POWER(-1,$H48)))/EM48),1-(((EL48-EM48)*(POWER(-1,$H48)))/EM48))))))</f>
        <v>Sin dato</v>
      </c>
      <c r="EO48" s="20">
        <v>0</v>
      </c>
      <c r="EP48" s="18" t="str">
        <f>IF(EN48="NA","NA",IF(EN48="Sin dato","Sin dato",1-EN48))</f>
        <v>Sin dato</v>
      </c>
      <c r="EQ48" s="19">
        <f>IF(ISBLANK(EM48),"Sin meta",IF(EL48="NA","NA",IF(EP48&lt;=0,$J48,IF(AND(EP48&lt;=EO48,EP48&gt;0),($J48*(1-(EP48/EO48))),0))))</f>
        <v>0</v>
      </c>
      <c r="ER48" s="19" t="str">
        <f>IF(DZ48="NA","No",IF(DZ48="Sin dato","No",IF(EE48=$J48,"V",IF(EE48=0,"R","A"))))</f>
        <v>No</v>
      </c>
      <c r="ES48" s="20" t="str">
        <f>IF(EL48="NA","No",IF(EL48="Sin dato","No",IF(EQ48=$J48,"V",IF(EQ48=0,"R","A"))))</f>
        <v>No</v>
      </c>
      <c r="ET48" s="18" t="str">
        <f>IF(ER48="No","No disponible",IF(ES48="No","No disponible",CONCATENATE(ER48,"-",ES48)))</f>
        <v>No disponible</v>
      </c>
      <c r="EU48" s="18" t="str">
        <f>IF(ET48="No disponible","No disponible",IF(ES48=ER48,"No varía",ET48))</f>
        <v>No disponible</v>
      </c>
      <c r="EV48" s="18" t="str">
        <f>IF(EU48="No disponible","No disponible",IF(EU48="No varía","No varía",IF(ES48="V","Mejora",IF(ES48="R","Empeora",IF(ER48="R","Mejora","Empeora")))))</f>
        <v>No disponible</v>
      </c>
      <c r="EW48" s="43"/>
      <c r="EX48" s="25" t="b">
        <f>IF(EL48="NA","NA",IF(EL48="ND","GC0",IF(EL48="Sin dato",IF(DZ48="NA","NA",IF(DZ48="ND","GC0",IF(DZ48="Sin dato",IF(DN48="NA","NA",IF(DN48="ND","GC0",IF(DN48="Sin dato",IF(DB48="NA","NA",IF(DB48="ND","GC0",IF(DB48="Sin dato",IF(CP48="NA","NA",IF(CP48="ND","GC0",IF(CP48="Sin dato",IF(CD48="NA","NA",IF(CD48="ND","GC0",IF(CD48="Sin dato",IF(BR48="NA","NA",IF(BR48="ND","GC0",IF(BR48="Sin dato",IF(BF48="NA","NA",IF(BF48="ND","GC0",IF(BF48="Sin dato",IF(AT48="NA","NA",IF(AT48="ND","GC0",IF(AT48="Sin dato",IF(AH48="NA","NA",IF(AH48="ND","GC0",IF(AH48="Sin dato",IF(V48="NA","No evaluable",IF(V48="Sin dato", IF(N48="Sin dato", IF(($B$58-$B$71)&gt;($I48),"GC0",  "No evaluable"))))))))))))))))))))))))))))))))))</f>
        <v>0</v>
      </c>
      <c r="EZ48" s="2">
        <f>IF(EX48="GC0",0,IF(EX48=FALSE,IF(EL48="Sin dato",IF(DZ48="Sin dato",IF(DN48="Sin dato",IF(DB48="Sin dato",IF(CP48="Sin dato",IF(CD48="Sin dato",IF(BR48="Sin dato",IF(BF48="Sin dato",IF(AT48="Sin dato",IF(AH48="Sin dato",IF(V48="Sin dato",IF(N48="Sin dato",0,S48),AA48),AM48),AY48),BK48),BW48),CI48),CU48),DG48),DS48),EE48),EQ48)))</f>
        <v>0</v>
      </c>
      <c r="FE48" s="24">
        <f>IF(EZ48=FALSE,0,IF(EZ48="GC0",0,EZ48))</f>
        <v>0</v>
      </c>
      <c r="FH48" s="23" t="b">
        <f>IF($J48&gt;0,FI48&lt;&gt;"NA")</f>
        <v>1</v>
      </c>
      <c r="FI48" s="38">
        <f>IF(EL48="Sin dato",IF(DZ48="Sin dato",IF(DN48="Sin dato",IF(DB48="Sin dato",IF(CP48="Sin dato",IF(CD48="Sin dato",IF(BR48="Sin dato",IF(BF48="Sin dato",IF(AT48="Sin dato",IF(AH48="Sin dato",IF(V48="Sin dato",IF(N48="Sin dato","Sin dato",N48),V48),AH48),AT48),BF48),BR48),CD48),CP48),DB48),DN48),DZ48),EL48)</f>
        <v>-1.7139252439428682E-2</v>
      </c>
      <c r="FJ48" s="18">
        <f>IF(FI48="NA",$K48,IF(FI48="Sin dato",$K48,IF(FK48="Diciembre",$EM48,IF(FK48="Noviembre",$EA48,IF(FK48="Octubre",$DO48,IF(FK48="Septiembre",$DC48,IF(FK48="Agosto",$CQ48,IF(FK48="Julio",$CE48,IF(FK48="Junio",$BS48,IF(FK48="Mayo",$BG48,IF(FK48="Abril",$AU48,IF(FK48="Marzo",$AI48,IF(FK48="Febrero",$W48,IF(FK48="Enero",$O48,$K48))))))))))))))</f>
        <v>-0.05</v>
      </c>
      <c r="FK48" s="18" t="str">
        <f>IF(FI48="NA","NA",IF(EL48="Sin dato",IF(DZ48="Sin dato",IF(DN48="Sin dato",IF(DB48="Sin dato",IF(CP48="Sin dato",IF(CD48="Sin dato",IF(BR48="Sin dato",IF(BF48="Sin dato",IF(AT48="Sin dato",IF(AH48="Sin dato",IF(V48="Sin dato",IF(N48="Sin dato","Sin dato","Enero"),"Febrero"),"Marzo"),"Abril"),"Mayo"),"Junio"),"Julio"),"Agosto"),"Septiembre"),"Octubre"),"Noviembre"),"Diciembre"))</f>
        <v>Septiembre</v>
      </c>
      <c r="FL48" s="18">
        <f>IF(FI48="NA","NA",IF(FI48="ND",0,IF(OR(FI48="Sin dato",ISBLANK(FJ48)),"Sin dato",IF(FJ48=0,((FM48-FI48)/FM48)*(POWER(-1, $H48)),IF(FJ48&lt;0,1+(((FI48-FJ48)*(POWER(-1, $H48)))/FJ48),1-(((FI48-FJ48)*(POWER(-1, $H48)))/FJ48))))))</f>
        <v>0.34278504878857363</v>
      </c>
      <c r="FM48" s="20">
        <f>$EO48</f>
        <v>0</v>
      </c>
      <c r="FN48" s="18">
        <f>IF(FL48="NA","NA",IF(FL48="Sin dato","Sin dato",1-FL48))</f>
        <v>0.65721495121142637</v>
      </c>
      <c r="FO48" s="19">
        <f>IF(ISBLANK(FJ48),"Sin meta",IF(FI48="NA","NA",IF(FN48&lt;=0,$J48,IF(AND(FN48&lt;=FM48,FN48&gt;0),($J48*(1-(FN48/FM48))),0))))</f>
        <v>0</v>
      </c>
      <c r="FP48" s="18"/>
    </row>
    <row r="49" spans="1:172" ht="45" customHeight="1" x14ac:dyDescent="0.25">
      <c r="A49" s="42"/>
      <c r="B49" s="41"/>
      <c r="C49" s="40" t="s">
        <v>36</v>
      </c>
      <c r="D49" s="33"/>
      <c r="E49" s="34" t="s">
        <v>35</v>
      </c>
      <c r="F49" s="33" t="s">
        <v>34</v>
      </c>
      <c r="G49" s="33" t="s">
        <v>30</v>
      </c>
      <c r="H49" s="32">
        <v>0</v>
      </c>
      <c r="I49" s="32">
        <v>98</v>
      </c>
      <c r="J49" s="31">
        <v>3</v>
      </c>
      <c r="K49" s="18">
        <v>-0.25</v>
      </c>
      <c r="L49" s="28">
        <f>IF(N49&lt;&gt;"NA",IF(N49&lt;&gt;"Sin dato",1,0),0)</f>
        <v>1</v>
      </c>
      <c r="M49" s="28" t="b">
        <f>IF($J49&gt;0,N49&lt;&gt;"NA")</f>
        <v>1</v>
      </c>
      <c r="N49" s="27">
        <v>-0.56915488084538157</v>
      </c>
      <c r="O49" s="18">
        <f>$K49</f>
        <v>-0.25</v>
      </c>
      <c r="P49" s="18">
        <f>IF(N49="NA","NA",IF(N49="ND",0,IF(OR(N49="Sin dato",ISBLANK(O49)),"Sin dato",IF(O49=0,((Q49-N49)/Q49)*(POWER(-1, H49)),IF(O49&lt;0,1+(((N49-O49)*(POWER(-1, H49)))/O49),1-(((N49-O49)*(POWER(-1, H49)))/O49))))))</f>
        <v>2.2766195233815263</v>
      </c>
      <c r="Q49" s="20">
        <v>0</v>
      </c>
      <c r="R49" s="18">
        <f>IF(P49="NA","NA",IF(P49="Sin dato","Sin dato",1-P49))</f>
        <v>-1.2766195233815263</v>
      </c>
      <c r="S49" s="19">
        <f>IF(ISBLANK(O49),"Sin meta",IF(N49="NA","NA",IF(R49&lt;=0,J49,IF(AND(R49&lt;=Q49,R49&gt;0),(J49*(1-(R49/Q49))),0))))</f>
        <v>3</v>
      </c>
      <c r="T49" s="20" t="str">
        <f>IF(N49="NA","No",IF(N49="Sin dato","No",IF(S49=$J49,"V",IF(S49=0,"R","A"))))</f>
        <v>V</v>
      </c>
      <c r="U49" s="28" t="b">
        <f>IF($J49&gt;0,V49&lt;&gt;"NA")</f>
        <v>1</v>
      </c>
      <c r="V49" s="27">
        <v>-0.57720713629906995</v>
      </c>
      <c r="W49" s="18">
        <f>$K49</f>
        <v>-0.25</v>
      </c>
      <c r="X49" s="18">
        <f>IF(V49="NA","NA",IF(V49="ND",0,IF(OR(V49="Sin dato",ISBLANK(W49)),"Sin dato",IF(W49=0,((Y49-V49)/Y49)*(POWER(-1,$H49)),IF(W49&lt;0,1+(((V49-W49)*(POWER(-1,$H49)))/W49),1-(((V49-W49)*(POWER(-1,$H49)))/W49))))))</f>
        <v>2.3088285451962798</v>
      </c>
      <c r="Y49" s="20">
        <v>0</v>
      </c>
      <c r="Z49" s="18">
        <f>IF(X49="NA","NA",IF(X49="Sin dato","Sin dato",1-X49))</f>
        <v>-1.3088285451962798</v>
      </c>
      <c r="AA49" s="19">
        <f>IF(ISBLANK(W49),"Sin meta",IF(V49="NA","NA",IF(Z49&lt;=0,$J49,IF(AND(Z49&lt;=Y49,Z49&gt;0),($J49*(1-(Z49/Y49))),0))))</f>
        <v>3</v>
      </c>
      <c r="AB49" s="19" t="str">
        <f>IF(N49="NA","No",IF(N49="Sin dato","No",IF(S49=$J49,"V",IF(S49=0,"R","A"))))</f>
        <v>V</v>
      </c>
      <c r="AC49" s="20" t="str">
        <f>IF(V49="NA","No",IF(V49="Sin dato","No",IF(AA49=$J49,"V",IF(AA49=0,"R","A"))))</f>
        <v>V</v>
      </c>
      <c r="AD49" s="18" t="str">
        <f>IF(AB49="No","No disponible",IF(AC49="No","No disponible",CONCATENATE(AB49,"-",AC49)))</f>
        <v>V-V</v>
      </c>
      <c r="AE49" s="18" t="str">
        <f>IF(AD49="No disponible","No disponible",IF(AC49=AB49,"No varía",AD49))</f>
        <v>No varía</v>
      </c>
      <c r="AF49" s="18" t="str">
        <f>IF(AE49="No disponible","No disponible",IF(AE49="No varía","No varía",IF(AC49="V","Mejora",IF(AC49="R","Empeora",IF(AB49="R","Mejora","Empeora")))))</f>
        <v>No varía</v>
      </c>
      <c r="AG49" s="28" t="b">
        <f>IF($J49&gt;0,AH49&lt;&gt;"NA")</f>
        <v>1</v>
      </c>
      <c r="AH49" s="27">
        <v>-0.59717212297556743</v>
      </c>
      <c r="AI49" s="18">
        <f>$K49</f>
        <v>-0.25</v>
      </c>
      <c r="AJ49" s="18">
        <f>IF(AH49="NA","NA",IF(AH49="ND",0,IF(OR(AH49="Sin dato",ISBLANK(AI49)),"Sin dato",IF(AI49=0,((AK49-AH49)/AK49)*(POWER(-1,$H49)),IF(AI49&lt;0,1+(((AH49-AI49)*(POWER(-1,$H49)))/AI49),1-(((AH49-AI49)*(POWER(-1,$H49)))/AI49))))))</f>
        <v>2.3886884919022697</v>
      </c>
      <c r="AK49" s="20">
        <v>0</v>
      </c>
      <c r="AL49" s="18">
        <f>IF(AJ49="NA","NA",IF(AJ49="Sin dato","Sin dato",1-AJ49))</f>
        <v>-1.3886884919022697</v>
      </c>
      <c r="AM49" s="19">
        <f>IF(ISBLANK(AI49),"Sin meta",IF(AH49="NA","NA",IF(AL49&lt;=0,$J49,IF(AND(AL49&lt;=AK49,AL49&gt;0),($J49*(1-(AL49/AK49))),0))))</f>
        <v>3</v>
      </c>
      <c r="AN49" s="19" t="str">
        <f>IF(V49="NA","No",IF(V49="Sin dato","No",IF(AA49=$J49,"V",IF(AA49=0,"R","A"))))</f>
        <v>V</v>
      </c>
      <c r="AO49" s="20" t="str">
        <f>IF(AH49="NA","No",IF(AH49="Sin dato","No",IF(AM49=$J49,"V",IF(AM49=0,"R","A"))))</f>
        <v>V</v>
      </c>
      <c r="AP49" s="18" t="str">
        <f>IF(AN49="No","No disponible",IF(AO49="No","No disponible",CONCATENATE(AN49,"-",AO49)))</f>
        <v>V-V</v>
      </c>
      <c r="AQ49" s="18" t="str">
        <f>IF(AP49="No disponible","No disponible",IF(AO49=AN49,"No varía",AP49))</f>
        <v>No varía</v>
      </c>
      <c r="AR49" s="18" t="str">
        <f>IF(AQ49="No disponible","No disponible",IF(AQ49="No varía","No varía",IF(AO49="V","Mejora",IF(AO49="R","Empeora",IF(AN49="R","Mejora","Empeora")))))</f>
        <v>No varía</v>
      </c>
      <c r="AS49" s="28" t="b">
        <f>IF($J49&gt;0,AT49&lt;&gt;"NA")</f>
        <v>1</v>
      </c>
      <c r="AT49" s="27">
        <v>-0.56145053477718176</v>
      </c>
      <c r="AU49" s="18">
        <f>$K49</f>
        <v>-0.25</v>
      </c>
      <c r="AV49" s="18">
        <f>IF(AT49="NA","NA",IF(AT49="ND",0,IF(OR(AT49="Sin dato",ISBLANK(AU49)),"Sin dato",IF(AU49=0,((AW49-AT49)/AW49)*(POWER(-1,$H49)),IF(AU49&lt;0,1+(((AT49-AU49)*(POWER(-1,$H49)))/AU49),1-(((AT49-AU49)*(POWER(-1,$H49)))/AU49))))))</f>
        <v>2.2458021391087271</v>
      </c>
      <c r="AW49" s="20">
        <v>0</v>
      </c>
      <c r="AX49" s="18">
        <f>IF(AV49="NA","NA",IF(AV49="Sin dato","Sin dato",1-AV49))</f>
        <v>-1.2458021391087271</v>
      </c>
      <c r="AY49" s="19">
        <f>IF(ISBLANK(AU49),"Sin meta",IF(AT49="NA","NA",IF(AX49&lt;=0,$J49,IF(AND(AX49&lt;=AW49,AX49&gt;0),($J49*(1-(AX49/AW49))),0))))</f>
        <v>3</v>
      </c>
      <c r="AZ49" s="19" t="str">
        <f>IF(AH49="NA","No",IF(AH49="Sin dato","No",IF(AM49=$J49,"V",IF(AM49=0,"R","A"))))</f>
        <v>V</v>
      </c>
      <c r="BA49" s="20" t="str">
        <f>IF(AT49="NA","No",IF(AT49="Sin dato","No",IF(AY49=$J49,"V",IF(AY49=0,"R","A"))))</f>
        <v>V</v>
      </c>
      <c r="BB49" s="18" t="str">
        <f>IF(AZ49="No","No disponible",IF(BA49="No","No disponible",CONCATENATE(AZ49,"-",BA49)))</f>
        <v>V-V</v>
      </c>
      <c r="BC49" s="18" t="str">
        <f>IF(BB49="No disponible","No disponible",IF(BA49=AZ49,"No varía",BB49))</f>
        <v>No varía</v>
      </c>
      <c r="BD49" s="18" t="str">
        <f>IF(BC49="No disponible","No disponible",IF(BC49="No varía","No varía",IF(BA49="V","Mejora",IF(BA49="R","Empeora",IF(AZ49="R","Mejora","Empeora")))))</f>
        <v>No varía</v>
      </c>
      <c r="BE49" s="28" t="b">
        <f>IF($J49&gt;0,BF49&lt;&gt;"NA")</f>
        <v>1</v>
      </c>
      <c r="BF49" s="27">
        <v>-0.59197051433304115</v>
      </c>
      <c r="BG49" s="18">
        <f>$K49</f>
        <v>-0.25</v>
      </c>
      <c r="BH49" s="18">
        <f>IF(BF49="NA","NA",IF(BF49="ND",0,IF(OR(BF49="Sin dato",ISBLANK(BG49)),"Sin dato",IF(BG49=0,((BI49-BF49)/BI49)*(POWER(-1,$H49)),IF(BG49&lt;0,1+(((BF49-BG49)*(POWER(-1,$H49)))/BG49),1-(((BF49-BG49)*(POWER(-1,$H49)))/BG49))))))</f>
        <v>2.3678820573321646</v>
      </c>
      <c r="BI49" s="20">
        <v>0</v>
      </c>
      <c r="BJ49" s="18">
        <f>IF(BH49="NA","NA",IF(BH49="Sin dato","Sin dato",1-BH49))</f>
        <v>-1.3678820573321646</v>
      </c>
      <c r="BK49" s="19">
        <f>IF(ISBLANK(BG49),"Sin meta",IF(BF49="NA","NA",IF(BJ49&lt;=0,$J49,IF(AND(BJ49&lt;=BI49,BJ49&gt;0),($J49*(1-(BJ49/BI49))),0))))</f>
        <v>3</v>
      </c>
      <c r="BL49" s="19" t="str">
        <f>IF(AT49="NA","No",IF(AT49="Sin dato","No",IF(AY49=$J49,"V",IF(AY49=0,"R","A"))))</f>
        <v>V</v>
      </c>
      <c r="BM49" s="20" t="str">
        <f>IF(BF49="NA","No",IF(BF49="Sin dato","No",IF(BK49=$J49,"V",IF(BK49=0,"R","A"))))</f>
        <v>V</v>
      </c>
      <c r="BN49" s="18" t="str">
        <f>IF(BL49="No","No disponible",IF(BM49="No","No disponible",CONCATENATE(BL49,"-",BM49)))</f>
        <v>V-V</v>
      </c>
      <c r="BO49" s="18" t="str">
        <f>IF(BN49="No disponible","No disponible",IF(BM49=BL49,"No varía",BN49))</f>
        <v>No varía</v>
      </c>
      <c r="BP49" s="18" t="str">
        <f>IF(BO49="No disponible","No disponible",IF(BO49="No varía","No varía",IF(BM49="V","Mejora",IF(BM49="R","Empeora",IF(BL49="R","Mejora","Empeora")))))</f>
        <v>No varía</v>
      </c>
      <c r="BQ49" s="28" t="b">
        <f>IF($J49&gt;0,BR49&lt;&gt;"NA")</f>
        <v>1</v>
      </c>
      <c r="BR49" s="27">
        <v>-0.5875767374082409</v>
      </c>
      <c r="BS49" s="18">
        <f>$K49</f>
        <v>-0.25</v>
      </c>
      <c r="BT49" s="18">
        <f>IF(BR49="NA","NA",IF(BR49="ND",0,IF(OR(BR49="Sin dato",ISBLANK(BS49)),"Sin dato",IF(BS49=0,((BU49-BR49)/BU49)*(POWER(-1,$H49)),IF(BS49&lt;0,1+(((BR49-BS49)*(POWER(-1,$H49)))/BS49),1-(((BR49-BS49)*(POWER(-1,$H49)))/BS49))))))</f>
        <v>2.3503069496329636</v>
      </c>
      <c r="BU49" s="20">
        <v>0</v>
      </c>
      <c r="BV49" s="18">
        <f>IF(BT49="NA","NA",IF(BT49="Sin dato","Sin dato",1-BT49))</f>
        <v>-1.3503069496329636</v>
      </c>
      <c r="BW49" s="19">
        <f>IF(ISBLANK(BS49),"Sin meta",IF(BR49="NA","NA",IF(BV49&lt;=0,$J49,IF(AND(BV49&lt;=BU49,BV49&gt;0),($J49*(1-(BV49/BU49))),0))))</f>
        <v>3</v>
      </c>
      <c r="BX49" s="19" t="str">
        <f>IF(BF49="NA","No",IF(BF49="Sin dato","No",IF(BK49=$J49,"V",IF(BK49=0,"R","A"))))</f>
        <v>V</v>
      </c>
      <c r="BY49" s="20" t="str">
        <f>IF(BR49="NA","No",IF(BR49="Sin dato","No",IF(BW49=$J49,"V",IF(BW49=0,"R","A"))))</f>
        <v>V</v>
      </c>
      <c r="BZ49" s="18" t="str">
        <f>IF(BX49="No","No disponible",IF(BY49="No","No disponible",CONCATENATE(BX49,"-",BY49)))</f>
        <v>V-V</v>
      </c>
      <c r="CA49" s="18" t="str">
        <f>IF(BZ49="No disponible","No disponible",IF(BY49=BX49,"No varía",BZ49))</f>
        <v>No varía</v>
      </c>
      <c r="CB49" s="18" t="str">
        <f>IF(CA49="No disponible","No disponible",IF(CA49="No varía","No varía",IF(BY49="V","Mejora",IF(BY49="R","Empeora",IF(BX49="R","Mejora","Empeora")))))</f>
        <v>No varía</v>
      </c>
      <c r="CC49" s="28" t="b">
        <f>IF($J49&gt;0,CD49&lt;&gt;"NA")</f>
        <v>1</v>
      </c>
      <c r="CD49" s="27" t="s">
        <v>28</v>
      </c>
      <c r="CE49" s="18">
        <f>$K49</f>
        <v>-0.25</v>
      </c>
      <c r="CF49" s="18" t="str">
        <f>IF(CD49="NA","NA",IF(CD49="ND",0,IF(OR(CD49="Sin dato",ISBLANK(CE49)),"Sin dato",IF(CE49=0,((CG49-CD49)/CG49)*(POWER(-1,$H49)),IF(CE49&lt;0,1+(((CD49-CE49)*(POWER(-1,$H49)))/CE49),1-(((CD49-CE49)*(POWER(-1,$H49)))/CE49))))))</f>
        <v>Sin dato</v>
      </c>
      <c r="CG49" s="20">
        <v>0</v>
      </c>
      <c r="CH49" s="18" t="str">
        <f>IF(CF49="NA","NA",IF(CF49="Sin dato","Sin dato",1-CF49))</f>
        <v>Sin dato</v>
      </c>
      <c r="CI49" s="19">
        <f>IF(ISBLANK(CE49),"Sin meta",IF(CD49="NA","NA",IF(CH49&lt;=0,$J49,IF(AND(CH49&lt;=CG49,CH49&gt;0),($J49*(1-(CH49/CG49))),0))))</f>
        <v>0</v>
      </c>
      <c r="CJ49" s="19" t="str">
        <f>IF(BR49="NA","No",IF(BR49="Sin dato","No",IF(BW49=$J49,"V",IF(BW49=0,"R","A"))))</f>
        <v>V</v>
      </c>
      <c r="CK49" s="20" t="str">
        <f>IF(CD49="NA","No",IF(CD49="Sin dato","No",IF(CI49=$J49,"V",IF(CI49=0,"R","A"))))</f>
        <v>No</v>
      </c>
      <c r="CL49" s="18" t="str">
        <f>IF(CJ49="No","No disponible",IF(CK49="No","No disponible",CONCATENATE(CJ49,"-",CK49)))</f>
        <v>No disponible</v>
      </c>
      <c r="CM49" s="18" t="str">
        <f>IF(CL49="No disponible","No disponible",IF(CK49=CJ49,"No varía",CL49))</f>
        <v>No disponible</v>
      </c>
      <c r="CN49" s="18" t="str">
        <f>IF(CM49="No disponible","No disponible",IF(CM49="No varía","No varía",IF(CK49="V","Mejora",IF(CK49="R","Empeora",IF(CJ49="R","Mejora","Empeora")))))</f>
        <v>No disponible</v>
      </c>
      <c r="CO49" s="28" t="b">
        <f>IF($J49&gt;0,CP49&lt;&gt;"NA")</f>
        <v>1</v>
      </c>
      <c r="CP49" s="27" t="s">
        <v>28</v>
      </c>
      <c r="CQ49" s="18">
        <f>$K49</f>
        <v>-0.25</v>
      </c>
      <c r="CR49" s="18" t="str">
        <f>IF(CP49="NA","NA",IF(CP49="ND",0,IF(OR(CP49="Sin dato",ISBLANK(CQ49)),"Sin dato",IF(CQ49=0,((CS49-CP49)/CS49)*(POWER(-1,$H49)),IF(CQ49&lt;0,1+(((CP49-CQ49)*(POWER(-1,$H49)))/CQ49),1-(((CP49-CQ49)*(POWER(-1,$H49)))/CQ49))))))</f>
        <v>Sin dato</v>
      </c>
      <c r="CS49" s="20">
        <v>0</v>
      </c>
      <c r="CT49" s="18" t="str">
        <f>IF(CR49="NA","NA",IF(CR49="Sin dato","Sin dato",1-CR49))</f>
        <v>Sin dato</v>
      </c>
      <c r="CU49" s="19">
        <f>IF(ISBLANK(CQ49),"Sin meta",IF(CP49="NA","NA",IF(CT49&lt;=0,$J49,IF(AND(CT49&lt;=CS49,CT49&gt;0),($J49*(1-(CT49/CS49))),0))))</f>
        <v>0</v>
      </c>
      <c r="CV49" s="19" t="str">
        <f>IF(CD49="NA","No",IF(CD49="Sin dato","No",IF(CI49=$J49,"V",IF(CI49=0,"R","A"))))</f>
        <v>No</v>
      </c>
      <c r="CW49" s="20" t="str">
        <f>IF(CP49="NA","No",IF(CP49="Sin dato","No",IF(CU49=$J49,"V",IF(CU49=0,"R","A"))))</f>
        <v>No</v>
      </c>
      <c r="CX49" s="18" t="str">
        <f>IF(CV49="No","No disponible",IF(CW49="No","No disponible",CONCATENATE(CV49,"-",CW49)))</f>
        <v>No disponible</v>
      </c>
      <c r="CY49" s="18" t="str">
        <f>IF(CX49="No disponible","No disponible",IF(CW49=CV49,"No varía",CX49))</f>
        <v>No disponible</v>
      </c>
      <c r="CZ49" s="18" t="str">
        <f>IF(CY49="No disponible","No disponible",IF(CY49="No varía","No varía",IF(CW49="V","Mejora",IF(CW49="R","Empeora",IF(CV49="R","Mejora","Empeora")))))</f>
        <v>No disponible</v>
      </c>
      <c r="DA49" s="28" t="b">
        <f>IF($J49&gt;0,DB49&lt;&gt;"NA")</f>
        <v>1</v>
      </c>
      <c r="DB49" s="27" t="s">
        <v>28</v>
      </c>
      <c r="DC49" s="18">
        <f>$K49</f>
        <v>-0.25</v>
      </c>
      <c r="DD49" s="18" t="str">
        <f>IF(DB49="NA","NA",IF(DB49="ND",0,IF(OR(DB49="Sin dato",ISBLANK(DC49)),"Sin dato",IF(DC49=0,((DE49-DB49)/DE49)*(POWER(-1,$H49)),IF(DC49&lt;0,1+(((DB49-DC49)*(POWER(-1,$H49)))/DC49),1-(((DB49-DC49)*(POWER(-1,$H49)))/DC49))))))</f>
        <v>Sin dato</v>
      </c>
      <c r="DE49" s="20">
        <v>0</v>
      </c>
      <c r="DF49" s="18" t="str">
        <f>IF(DD49="NA","NA",IF(DD49="Sin dato","Sin dato",1-DD49))</f>
        <v>Sin dato</v>
      </c>
      <c r="DG49" s="19">
        <f>IF(ISBLANK(DC49),"Sin meta",IF(DB49="NA","NA",IF(DF49&lt;=0,$J49,IF(AND(DF49&lt;=DE49,DF49&gt;0),($J49*(1-(DF49/DE49))),0))))</f>
        <v>0</v>
      </c>
      <c r="DH49" s="19" t="str">
        <f>IF(CP49="NA","No",IF(CP49="Sin dato","No",IF(CU49=$J49,"V",IF(CU49=0,"R","A"))))</f>
        <v>No</v>
      </c>
      <c r="DI49" s="20" t="str">
        <f>IF(DB49="NA","No",IF(DB49="Sin dato","No",IF(DG49=$J49,"V",IF(DG49=0,"R","A"))))</f>
        <v>No</v>
      </c>
      <c r="DJ49" s="18" t="str">
        <f>IF(DH49="No","No disponible",IF(DI49="No","No disponible",CONCATENATE(DH49,"-",DI49)))</f>
        <v>No disponible</v>
      </c>
      <c r="DK49" s="18" t="str">
        <f>IF(DJ49="No disponible","No disponible",IF(DI49=DH49,"No varía",DJ49))</f>
        <v>No disponible</v>
      </c>
      <c r="DL49" s="18" t="str">
        <f>IF(DK49="No disponible","No disponible",IF(DK49="No varía","No varía",IF(DI49="V","Mejora",IF(DI49="R","Empeora",IF(DH49="R","Mejora","Empeora")))))</f>
        <v>No disponible</v>
      </c>
      <c r="DM49" s="28" t="b">
        <f>IF($J49&gt;0,DN49&lt;&gt;"NA")</f>
        <v>1</v>
      </c>
      <c r="DN49" s="27" t="s">
        <v>28</v>
      </c>
      <c r="DO49" s="18">
        <f>$K49</f>
        <v>-0.25</v>
      </c>
      <c r="DP49" s="18" t="str">
        <f>IF(DN49="NA","NA",IF(DN49="ND",0,IF(OR(DN49="Sin dato",ISBLANK(DO49)),"Sin dato",IF(DO49=0,((DQ49-DN49)/DQ49)*(POWER(-1,$H49)),IF(DO49&lt;0,1+(((DN49-DO49)*(POWER(-1,$H49)))/DO49),1-(((DN49-DO49)*(POWER(-1,$H49)))/DO49))))))</f>
        <v>Sin dato</v>
      </c>
      <c r="DQ49" s="20">
        <v>0</v>
      </c>
      <c r="DR49" s="18" t="str">
        <f>IF(DP49="NA","NA",IF(DP49="Sin dato","Sin dato",1-DP49))</f>
        <v>Sin dato</v>
      </c>
      <c r="DS49" s="19">
        <f>IF(ISBLANK(DO49),"Sin meta",IF(DN49="NA","NA",IF(DR49&lt;=0,$J49,IF(AND(DR49&lt;=DQ49,DR49&gt;0),($J49*(1-(DR49/DQ49))),0))))</f>
        <v>0</v>
      </c>
      <c r="DT49" s="19" t="str">
        <f>IF(DB49="NA","No",IF(DB49="Sin dato","No",IF(DG49=$J49,"V",IF(DG49=0,"R","A"))))</f>
        <v>No</v>
      </c>
      <c r="DU49" s="20" t="str">
        <f>IF(DN49="NA","No",IF(DN49="Sin dato","No",IF(DS49=$J49,"V",IF(DS49=0,"R","A"))))</f>
        <v>No</v>
      </c>
      <c r="DV49" s="18" t="str">
        <f>IF(DT49="No","No disponible",IF(DU49="No","No disponible",CONCATENATE(DT49,"-",DU49)))</f>
        <v>No disponible</v>
      </c>
      <c r="DW49" s="18" t="str">
        <f>IF(DV49="No disponible","No disponible",IF(DU49=DT49,"No varía",DV49))</f>
        <v>No disponible</v>
      </c>
      <c r="DX49" s="18" t="str">
        <f>IF(DW49="No disponible","No disponible",IF(DW49="No varía","No varía",IF(DU49="V","Mejora",IF(DU49="R","Empeora",IF(DT49="R","Mejora","Empeora")))))</f>
        <v>No disponible</v>
      </c>
      <c r="DY49" s="28" t="b">
        <f>IF($J49&gt;0,DZ49&lt;&gt;"NA")</f>
        <v>1</v>
      </c>
      <c r="DZ49" s="27" t="s">
        <v>28</v>
      </c>
      <c r="EA49" s="18">
        <f>$K49</f>
        <v>-0.25</v>
      </c>
      <c r="EB49" s="18" t="str">
        <f>IF(DZ49="NA","NA",IF(DZ49="ND",0,IF(OR(DZ49="Sin dato",ISBLANK(EA49)),"Sin dato",IF(EA49=0,((EC49-DZ49)/EC49)*(POWER(-1,$H49)),IF(EA49&lt;0,1+(((DZ49-EA49)*(POWER(-1,$H49)))/EA49),1-(((DZ49-EA49)*(POWER(-1,$H49)))/EA49))))))</f>
        <v>Sin dato</v>
      </c>
      <c r="EC49" s="20">
        <v>0</v>
      </c>
      <c r="ED49" s="18" t="str">
        <f>IF(EB49="NA","NA",IF(EB49="Sin dato","Sin dato",1-EB49))</f>
        <v>Sin dato</v>
      </c>
      <c r="EE49" s="19">
        <f>IF(ISBLANK(EA49),"Sin meta",IF(DZ49="NA","NA",IF(ED49&lt;=0,$J49,IF(AND(ED49&lt;=EC49,ED49&gt;0),($J49*(1-(ED49/EC49))),0))))</f>
        <v>0</v>
      </c>
      <c r="EF49" s="19" t="str">
        <f>IF(DN49="NA","No",IF(DN49="Sin dato","No",IF(DS49=$J49,"V",IF(DS49=0,"R","A"))))</f>
        <v>No</v>
      </c>
      <c r="EG49" s="20" t="str">
        <f>IF(DZ49="NA","No",IF(DZ49="Sin dato","No",IF(EE49=$J49,"V",IF(EE49=0,"R","A"))))</f>
        <v>No</v>
      </c>
      <c r="EH49" s="18" t="str">
        <f>IF(EF49="No","No disponible",IF(EG49="No","No disponible",CONCATENATE(EF49,"-",EG49)))</f>
        <v>No disponible</v>
      </c>
      <c r="EI49" s="18" t="str">
        <f>IF(EH49="No disponible","No disponible",IF(EG49=EF49,"No varía",EH49))</f>
        <v>No disponible</v>
      </c>
      <c r="EJ49" s="18" t="str">
        <f>IF(EI49="No disponible","No disponible",IF(EI49="No varía","No varía",IF(EG49="V","Mejora",IF(EG49="R","Empeora",IF(EF49="R","Mejora","Empeora")))))</f>
        <v>No disponible</v>
      </c>
      <c r="EK49" s="28" t="b">
        <f>IF($J49&gt;0,EL49&lt;&gt;"NA")</f>
        <v>1</v>
      </c>
      <c r="EL49" s="27" t="s">
        <v>28</v>
      </c>
      <c r="EM49" s="18">
        <f>$K49</f>
        <v>-0.25</v>
      </c>
      <c r="EN49" s="18" t="str">
        <f>IF(EL49="NA","NA",IF(EL49="ND",0,IF(OR(EL49="Sin dato",ISBLANK(EM49)),"Sin dato",IF(EM49=0,((EO49-EL49)/EO49)*(POWER(-1,$H49)),IF(EM49&lt;0,1+(((EL49-EM49)*(POWER(-1,$H49)))/EM49),1-(((EL49-EM49)*(POWER(-1,$H49)))/EM49))))))</f>
        <v>Sin dato</v>
      </c>
      <c r="EO49" s="20">
        <v>0</v>
      </c>
      <c r="EP49" s="18" t="str">
        <f>IF(EN49="NA","NA",IF(EN49="Sin dato","Sin dato",1-EN49))</f>
        <v>Sin dato</v>
      </c>
      <c r="EQ49" s="19">
        <f>IF(ISBLANK(EM49),"Sin meta",IF(EL49="NA","NA",IF(EP49&lt;=0,$J49,IF(AND(EP49&lt;=EO49,EP49&gt;0),($J49*(1-(EP49/EO49))),0))))</f>
        <v>0</v>
      </c>
      <c r="ER49" s="19" t="str">
        <f>IF(DZ49="NA","No",IF(DZ49="Sin dato","No",IF(EE49=$J49,"V",IF(EE49=0,"R","A"))))</f>
        <v>No</v>
      </c>
      <c r="ES49" s="20" t="str">
        <f>IF(EL49="NA","No",IF(EL49="Sin dato","No",IF(EQ49=$J49,"V",IF(EQ49=0,"R","A"))))</f>
        <v>No</v>
      </c>
      <c r="ET49" s="18" t="str">
        <f>IF(ER49="No","No disponible",IF(ES49="No","No disponible",CONCATENATE(ER49,"-",ES49)))</f>
        <v>No disponible</v>
      </c>
      <c r="EU49" s="18" t="str">
        <f>IF(ET49="No disponible","No disponible",IF(ES49=ER49,"No varía",ET49))</f>
        <v>No disponible</v>
      </c>
      <c r="EV49" s="18" t="str">
        <f>IF(EU49="No disponible","No disponible",IF(EU49="No varía","No varía",IF(ES49="V","Mejora",IF(ES49="R","Empeora",IF(ER49="R","Mejora","Empeora")))))</f>
        <v>No disponible</v>
      </c>
      <c r="EW49" s="39"/>
      <c r="EX49" s="25" t="b">
        <f>IF(EL49="NA","NA",IF(EL49="ND","GC0",IF(EL49="Sin dato",IF(DZ49="NA","NA",IF(DZ49="ND","GC0",IF(DZ49="Sin dato",IF(DN49="NA","NA",IF(DN49="ND","GC0",IF(DN49="Sin dato",IF(DB49="NA","NA",IF(DB49="ND","GC0",IF(DB49="Sin dato",IF(CP49="NA","NA",IF(CP49="ND","GC0",IF(CP49="Sin dato",IF(CD49="NA","NA",IF(CD49="ND","GC0",IF(CD49="Sin dato",IF(BR49="NA","NA",IF(BR49="ND","GC0",IF(BR49="Sin dato",IF(BF49="NA","NA",IF(BF49="ND","GC0",IF(BF49="Sin dato",IF(AT49="NA","NA",IF(AT49="ND","GC0",IF(AT49="Sin dato",IF(AH49="NA","NA",IF(AH49="ND","GC0",IF(AH49="Sin dato",IF(V49="NA","No evaluable",IF(V49="Sin dato", IF(N49="Sin dato", IF(($B$58-$B$71)&gt;($I49),"GC0",  "No evaluable"))))))))))))))))))))))))))))))))))</f>
        <v>0</v>
      </c>
      <c r="EZ49" s="2">
        <f>IF(EX49="GC0",0,IF(EX49=FALSE,IF(EL49="Sin dato",IF(DZ49="Sin dato",IF(DN49="Sin dato",IF(DB49="Sin dato",IF(CP49="Sin dato",IF(CD49="Sin dato",IF(BR49="Sin dato",IF(BF49="Sin dato",IF(AT49="Sin dato",IF(AH49="Sin dato",IF(V49="Sin dato",IF(N49="Sin dato",0,S49),AA49),AM49),AY49),BK49),BW49),CI49),CU49),DG49),DS49),EE49),EQ49)))</f>
        <v>3</v>
      </c>
      <c r="FE49" s="24">
        <f>IF(EZ49=FALSE,0,IF(EZ49="GC0",0,EZ49))</f>
        <v>3</v>
      </c>
      <c r="FH49" s="23" t="b">
        <f>IF($J49&gt;0,FI49&lt;&gt;"NA")</f>
        <v>1</v>
      </c>
      <c r="FI49" s="38">
        <f>IF(EL49="Sin dato",IF(DZ49="Sin dato",IF(DN49="Sin dato",IF(DB49="Sin dato",IF(CP49="Sin dato",IF(CD49="Sin dato",IF(BR49="Sin dato",IF(BF49="Sin dato",IF(AT49="Sin dato",IF(AH49="Sin dato",IF(V49="Sin dato",IF(N49="Sin dato","Sin dato",N49),V49),AH49),AT49),BF49),BR49),CD49),CP49),DB49),DN49),DZ49),EL49)</f>
        <v>-0.5875767374082409</v>
      </c>
      <c r="FJ49" s="18">
        <f>IF(FI49="NA",$K49,IF(FI49="Sin dato",$K49,IF(FK49="Diciembre",$EM49,IF(FK49="Noviembre",$EA49,IF(FK49="Octubre",$DO49,IF(FK49="Septiembre",$DC49,IF(FK49="Agosto",$CQ49,IF(FK49="Julio",$CE49,IF(FK49="Junio",$BS49,IF(FK49="Mayo",$BG49,IF(FK49="Abril",$AU49,IF(FK49="Marzo",$AI49,IF(FK49="Febrero",$W49,IF(FK49="Enero",$O49,$K49))))))))))))))</f>
        <v>-0.25</v>
      </c>
      <c r="FK49" s="18" t="str">
        <f>IF(FI49="NA","NA",IF(EL49="Sin dato",IF(DZ49="Sin dato",IF(DN49="Sin dato",IF(DB49="Sin dato",IF(CP49="Sin dato",IF(CD49="Sin dato",IF(BR49="Sin dato",IF(BF49="Sin dato",IF(AT49="Sin dato",IF(AH49="Sin dato",IF(V49="Sin dato",IF(N49="Sin dato","Sin dato","Enero"),"Febrero"),"Marzo"),"Abril"),"Mayo"),"Junio"),"Julio"),"Agosto"),"Septiembre"),"Octubre"),"Noviembre"),"Diciembre"))</f>
        <v>Junio</v>
      </c>
      <c r="FL49" s="18">
        <f>IF(FI49="NA","NA",IF(FI49="ND",0,IF(OR(FI49="Sin dato",ISBLANK(FJ49)),"Sin dato",IF(FJ49=0,((FM49-FI49)/FM49)*(POWER(-1, $H49)),IF(FJ49&lt;0,1+(((FI49-FJ49)*(POWER(-1, $H49)))/FJ49),1-(((FI49-FJ49)*(POWER(-1, $H49)))/FJ49))))))</f>
        <v>2.3503069496329636</v>
      </c>
      <c r="FM49" s="20">
        <f>$EO49</f>
        <v>0</v>
      </c>
      <c r="FN49" s="18">
        <f>IF(FL49="NA","NA",IF(FL49="Sin dato","Sin dato",1-FL49))</f>
        <v>-1.3503069496329636</v>
      </c>
      <c r="FO49" s="19">
        <f>IF(ISBLANK(FJ49),"Sin meta",IF(FI49="NA","NA",IF(FN49&lt;=0,$J49,IF(AND(FN49&lt;=FM49,FN49&gt;0),($J49*(1-(FN49/FM49))),0))))</f>
        <v>3</v>
      </c>
      <c r="FP49" s="18"/>
    </row>
    <row r="50" spans="1:172" ht="45" customHeight="1" x14ac:dyDescent="0.25">
      <c r="A50" s="37"/>
      <c r="B50" s="36"/>
      <c r="C50" s="35" t="s">
        <v>33</v>
      </c>
      <c r="D50" s="33"/>
      <c r="E50" s="34" t="s">
        <v>32</v>
      </c>
      <c r="F50" s="33" t="s">
        <v>31</v>
      </c>
      <c r="G50" s="33" t="s">
        <v>30</v>
      </c>
      <c r="H50" s="32">
        <v>0</v>
      </c>
      <c r="I50" s="32">
        <v>138</v>
      </c>
      <c r="J50" s="31">
        <v>3</v>
      </c>
      <c r="K50" s="21">
        <v>532.62</v>
      </c>
      <c r="L50" s="28">
        <f>IF(N50&lt;&gt;"NA",IF(N50&lt;&gt;"Sin dato",1,0),0)</f>
        <v>0</v>
      </c>
      <c r="M50" s="28" t="b">
        <f>IF($J50&gt;0,N50&lt;&gt;"NA")</f>
        <v>0</v>
      </c>
      <c r="N50" s="29" t="s">
        <v>29</v>
      </c>
      <c r="O50" s="26">
        <f>K50/12*3</f>
        <v>133.155</v>
      </c>
      <c r="P50" s="18" t="str">
        <f>IF(N50="NA","NA",IF(N50="ND",0,IF(OR(N50="Sin dato",ISBLANK(O50)),"Sin dato",IF(O50=0,((Q50-N50)/Q50)*(POWER(-1, H50)),IF(O50&lt;0,1+(((N50-O50)*(POWER(-1, H50)))/O50),1-(((N50-O50)*(POWER(-1, H50)))/O50))))))</f>
        <v>NA</v>
      </c>
      <c r="Q50" s="20">
        <v>0</v>
      </c>
      <c r="R50" s="18" t="str">
        <f>IF(P50="NA","NA",IF(P50="Sin dato","Sin dato",1-P50))</f>
        <v>NA</v>
      </c>
      <c r="S50" s="19" t="str">
        <f>IF(ISBLANK(O50),"Sin meta",IF(N50="NA","NA",IF(R50&lt;=0,J50,IF(AND(R50&lt;=Q50,R50&gt;0),(J50*(1-(R50/Q50))),0))))</f>
        <v>NA</v>
      </c>
      <c r="T50" s="20" t="str">
        <f>IF(N50="NA","No",IF(N50="Sin dato","No",IF(S50=$J50,"V",IF(S50=0,"R","A"))))</f>
        <v>No</v>
      </c>
      <c r="U50" s="28" t="b">
        <f>IF($J50&gt;0,V50&lt;&gt;"NA")</f>
        <v>0</v>
      </c>
      <c r="V50" s="29" t="s">
        <v>29</v>
      </c>
      <c r="W50" s="26">
        <f>K50/12*3</f>
        <v>133.155</v>
      </c>
      <c r="X50" s="18" t="str">
        <f>IF(V50="NA","NA",IF(V50="ND",0,IF(OR(V50="Sin dato",ISBLANK(W50)),"Sin dato",IF(W50=0,((Y50-V50)/Y50)*(POWER(-1,$H50)),IF(W50&lt;0,1+(((V50-W50)*(POWER(-1,$H50)))/W50),1-(((V50-W50)*(POWER(-1,$H50)))/W50))))))</f>
        <v>NA</v>
      </c>
      <c r="Y50" s="20">
        <v>0</v>
      </c>
      <c r="Z50" s="18" t="str">
        <f>IF(X50="NA","NA",IF(X50="Sin dato","Sin dato",1-X50))</f>
        <v>NA</v>
      </c>
      <c r="AA50" s="19" t="str">
        <f>IF(ISBLANK(W50),"Sin meta",IF(V50="NA","NA",IF(Z50&lt;=0,$J50,IF(AND(Z50&lt;=Y50,Z50&gt;0),($J50*(1-(Z50/Y50))),0))))</f>
        <v>NA</v>
      </c>
      <c r="AB50" s="19" t="str">
        <f>IF(N50="NA","No",IF(N50="Sin dato","No",IF(S50=$J50,"V",IF(S50=0,"R","A"))))</f>
        <v>No</v>
      </c>
      <c r="AC50" s="20" t="str">
        <f>IF(V50="NA","No",IF(V50="Sin dato","No",IF(AA50=$J50,"V",IF(AA50=0,"R","A"))))</f>
        <v>No</v>
      </c>
      <c r="AD50" s="18" t="str">
        <f>IF(AB50="No","No disponible",IF(AC50="No","No disponible",CONCATENATE(AB50,"-",AC50)))</f>
        <v>No disponible</v>
      </c>
      <c r="AE50" s="18" t="str">
        <f>IF(AD50="No disponible","No disponible",IF(AC50=AB50,"No varía",AD50))</f>
        <v>No disponible</v>
      </c>
      <c r="AF50" s="18" t="str">
        <f>IF(AE50="No disponible","No disponible",IF(AE50="No varía","No varía",IF(AC50="V","Mejora",IF(AC50="R","Empeora",IF(AB50="R","Mejora","Empeora")))))</f>
        <v>No disponible</v>
      </c>
      <c r="AG50" s="28" t="b">
        <f>IF($J50&gt;0,AH50&lt;&gt;"NA")</f>
        <v>1</v>
      </c>
      <c r="AH50" s="29">
        <v>113.8200854274113</v>
      </c>
      <c r="AI50" s="26">
        <f>K50/12*3</f>
        <v>133.155</v>
      </c>
      <c r="AJ50" s="18">
        <f>IF(AH50="NA","NA",IF(AH50="ND",0,IF(OR(AH50="Sin dato",ISBLANK(AI50)),"Sin dato",IF(AI50=0,((AK50-AH50)/AK50)*(POWER(-1,$H50)),IF(AI50&lt;0,1+(((AH50-AI50)*(POWER(-1,$H50)))/AI50),1-(((AH50-AI50)*(POWER(-1,$H50)))/AI50))))))</f>
        <v>1.145206072416272</v>
      </c>
      <c r="AK50" s="20">
        <v>0</v>
      </c>
      <c r="AL50" s="18">
        <f>IF(AJ50="NA","NA",IF(AJ50="Sin dato","Sin dato",1-AJ50))</f>
        <v>-0.14520607241627204</v>
      </c>
      <c r="AM50" s="19">
        <f>IF(ISBLANK(AI50),"Sin meta",IF(AH50="NA","NA",IF(AL50&lt;=0,$J50,IF(AND(AL50&lt;=AK50,AL50&gt;0),($J50*(1-(AL50/AK50))),0))))</f>
        <v>3</v>
      </c>
      <c r="AN50" s="19" t="str">
        <f>IF(V50="NA","No",IF(V50="Sin dato","No",IF(AA50=$J50,"V",IF(AA50=0,"R","A"))))</f>
        <v>No</v>
      </c>
      <c r="AO50" s="20" t="str">
        <f>IF(AH50="NA","No",IF(AH50="Sin dato","No",IF(AM50=$J50,"V",IF(AM50=0,"R","A"))))</f>
        <v>V</v>
      </c>
      <c r="AP50" s="18" t="str">
        <f>IF(AN50="No","No disponible",IF(AO50="No","No disponible",CONCATENATE(AN50,"-",AO50)))</f>
        <v>No disponible</v>
      </c>
      <c r="AQ50" s="18" t="str">
        <f>IF(AP50="No disponible","No disponible",IF(AO50=AN50,"No varía",AP50))</f>
        <v>No disponible</v>
      </c>
      <c r="AR50" s="18" t="str">
        <f>IF(AQ50="No disponible","No disponible",IF(AQ50="No varía","No varía",IF(AO50="V","Mejora",IF(AO50="R","Empeora",IF(AN50="R","Mejora","Empeora")))))</f>
        <v>No disponible</v>
      </c>
      <c r="AS50" s="28" t="b">
        <f>IF($J50&gt;0,AT50&lt;&gt;"NA")</f>
        <v>0</v>
      </c>
      <c r="AT50" s="29" t="s">
        <v>29</v>
      </c>
      <c r="AU50" s="26">
        <f>AI50</f>
        <v>133.155</v>
      </c>
      <c r="AV50" s="18" t="str">
        <f>IF(AT50="NA","NA",IF(AT50="ND",0,IF(OR(AT50="Sin dato",ISBLANK(AU50)),"Sin dato",IF(AU50=0,((AW50-AT50)/AW50)*(POWER(-1,$H50)),IF(AU50&lt;0,1+(((AT50-AU50)*(POWER(-1,$H50)))/AU50),1-(((AT50-AU50)*(POWER(-1,$H50)))/AU50))))))</f>
        <v>NA</v>
      </c>
      <c r="AW50" s="20">
        <v>0</v>
      </c>
      <c r="AX50" s="18" t="str">
        <f>IF(AV50="NA","NA",IF(AV50="Sin dato","Sin dato",1-AV50))</f>
        <v>NA</v>
      </c>
      <c r="AY50" s="19" t="str">
        <f>IF(ISBLANK(AU50),"Sin meta",IF(AT50="NA","NA",IF(AX50&lt;=0,$J50,IF(AND(AX50&lt;=AW50,AX50&gt;0),($J50*(1-(AX50/AW50))),0))))</f>
        <v>NA</v>
      </c>
      <c r="AZ50" s="19" t="str">
        <f>IF(AH50="NA","No",IF(AH50="Sin dato","No",IF(AM50=$J50,"V",IF(AM50=0,"R","A"))))</f>
        <v>V</v>
      </c>
      <c r="BA50" s="20" t="str">
        <f>IF(AT50="NA","No",IF(AT50="Sin dato","No",IF(AY50=$J50,"V",IF(AY50=0,"R","A"))))</f>
        <v>No</v>
      </c>
      <c r="BB50" s="18" t="str">
        <f>IF(AZ50="No","No disponible",IF(BA50="No","No disponible",CONCATENATE(AZ50,"-",BA50)))</f>
        <v>No disponible</v>
      </c>
      <c r="BC50" s="18" t="str">
        <f>IF(BB50="No disponible","No disponible",IF(BA50=AZ50,"No varía",BB50))</f>
        <v>No disponible</v>
      </c>
      <c r="BD50" s="18" t="str">
        <f>IF(BC50="No disponible","No disponible",IF(BC50="No varía","No varía",IF(BA50="V","Mejora",IF(BA50="R","Empeora",IF(AZ50="R","Mejora","Empeora")))))</f>
        <v>No disponible</v>
      </c>
      <c r="BE50" s="28" t="b">
        <f>IF($J50&gt;0,BF50&lt;&gt;"NA")</f>
        <v>0</v>
      </c>
      <c r="BF50" s="30" t="s">
        <v>29</v>
      </c>
      <c r="BG50" s="26">
        <f>AI50</f>
        <v>133.155</v>
      </c>
      <c r="BH50" s="18" t="str">
        <f>IF(BF50="NA","NA",IF(BF50="ND",0,IF(OR(BF50="Sin dato",ISBLANK(BG50)),"Sin dato",IF(BG50=0,((BI50-BF50)/BI50)*(POWER(-1,$H50)),IF(BG50&lt;0,1+(((BF50-BG50)*(POWER(-1,$H50)))/BG50),1-(((BF50-BG50)*(POWER(-1,$H50)))/BG50))))))</f>
        <v>NA</v>
      </c>
      <c r="BI50" s="20">
        <v>0</v>
      </c>
      <c r="BJ50" s="18" t="str">
        <f>IF(BH50="NA","NA",IF(BH50="Sin dato","Sin dato",1-BH50))</f>
        <v>NA</v>
      </c>
      <c r="BK50" s="19" t="str">
        <f>IF(ISBLANK(BG50),"Sin meta",IF(BF50="NA","NA",IF(BJ50&lt;=0,$J50,IF(AND(BJ50&lt;=BI50,BJ50&gt;0),($J50*(1-(BJ50/BI50))),0))))</f>
        <v>NA</v>
      </c>
      <c r="BL50" s="19" t="str">
        <f>IF(AT50="NA","No",IF(AT50="Sin dato","No",IF(AY50=$J50,"V",IF(AY50=0,"R","A"))))</f>
        <v>No</v>
      </c>
      <c r="BM50" s="20" t="str">
        <f>IF(BF50="NA","No",IF(BF50="Sin dato","No",IF(BK50=$J50,"V",IF(BK50=0,"R","A"))))</f>
        <v>No</v>
      </c>
      <c r="BN50" s="18" t="str">
        <f>IF(BL50="No","No disponible",IF(BM50="No","No disponible",CONCATENATE(BL50,"-",BM50)))</f>
        <v>No disponible</v>
      </c>
      <c r="BO50" s="18" t="str">
        <f>IF(BN50="No disponible","No disponible",IF(BM50=BL50,"No varía",BN50))</f>
        <v>No disponible</v>
      </c>
      <c r="BP50" s="18" t="str">
        <f>IF(BO50="No disponible","No disponible",IF(BO50="No varía","No varía",IF(BM50="V","Mejora",IF(BM50="R","Empeora",IF(BL50="R","Mejora","Empeora")))))</f>
        <v>No disponible</v>
      </c>
      <c r="BQ50" s="28" t="b">
        <f>IF($J50&gt;0,BR50&lt;&gt;"NA")</f>
        <v>1</v>
      </c>
      <c r="BR50" s="29">
        <v>288.30775392815048</v>
      </c>
      <c r="BS50" s="26">
        <f>$K$50/12*6</f>
        <v>266.31</v>
      </c>
      <c r="BT50" s="18">
        <f>IF(BR50="NA","NA",IF(BR50="ND",0,IF(OR(BR50="Sin dato",ISBLANK(BS50)),"Sin dato",IF(BS50=0,((BU50-BR50)/BU50)*(POWER(-1,$H50)),IF(BS50&lt;0,1+(((BR50-BS50)*(POWER(-1,$H50)))/BS50),1-(((BR50-BS50)*(POWER(-1,$H50)))/BS50))))))</f>
        <v>0.91739794251755291</v>
      </c>
      <c r="BU50" s="20">
        <v>0</v>
      </c>
      <c r="BV50" s="18">
        <f>IF(BT50="NA","NA",IF(BT50="Sin dato","Sin dato",1-BT50))</f>
        <v>8.2602057482447089E-2</v>
      </c>
      <c r="BW50" s="19">
        <f>IF(ISBLANK(BS50),"Sin meta",IF(BR50="NA","NA",IF(BV50&lt;=0,$J50,IF(AND(BV50&lt;=BU50,BV50&gt;0),($J50*(1-(BV50/BU50))),0))))</f>
        <v>0</v>
      </c>
      <c r="BX50" s="19" t="str">
        <f>IF(BF50="NA","No",IF(BF50="Sin dato","No",IF(BK50=$J50,"V",IF(BK50=0,"R","A"))))</f>
        <v>No</v>
      </c>
      <c r="BY50" s="20" t="str">
        <f>IF(BR50="NA","No",IF(BR50="Sin dato","No",IF(BW50=$J50,"V",IF(BW50=0,"R","A"))))</f>
        <v>R</v>
      </c>
      <c r="BZ50" s="18" t="str">
        <f>IF(BX50="No","No disponible",IF(BY50="No","No disponible",CONCATENATE(BX50,"-",BY50)))</f>
        <v>No disponible</v>
      </c>
      <c r="CA50" s="18" t="str">
        <f>IF(BZ50="No disponible","No disponible",IF(BY50=BX50,"No varía",BZ50))</f>
        <v>No disponible</v>
      </c>
      <c r="CB50" s="18" t="str">
        <f>IF(CA50="No disponible","No disponible",IF(CA50="No varía","No varía",IF(BY50="V","Mejora",IF(BY50="R","Empeora",IF(BX50="R","Mejora","Empeora")))))</f>
        <v>No disponible</v>
      </c>
      <c r="CC50" s="28" t="b">
        <f>IF($J50&gt;0,CD50&lt;&gt;"NA")</f>
        <v>1</v>
      </c>
      <c r="CD50" s="27" t="s">
        <v>28</v>
      </c>
      <c r="CE50" s="26">
        <f>$K$50/12*7</f>
        <v>310.69499999999999</v>
      </c>
      <c r="CF50" s="18" t="str">
        <f>IF(CD50="NA","NA",IF(CD50="ND",0,IF(OR(CD50="Sin dato",ISBLANK(CE50)),"Sin dato",IF(CE50=0,((CG50-CD50)/CG50)*(POWER(-1,$H50)),IF(CE50&lt;0,1+(((CD50-CE50)*(POWER(-1,$H50)))/CE50),1-(((CD50-CE50)*(POWER(-1,$H50)))/CE50))))))</f>
        <v>Sin dato</v>
      </c>
      <c r="CG50" s="20">
        <v>0</v>
      </c>
      <c r="CH50" s="18" t="str">
        <f>IF(CF50="NA","NA",IF(CF50="Sin dato","Sin dato",1-CF50))</f>
        <v>Sin dato</v>
      </c>
      <c r="CI50" s="19">
        <f>IF(ISBLANK(CE50),"Sin meta",IF(CD50="NA","NA",IF(CH50&lt;=0,$J50,IF(AND(CH50&lt;=CG50,CH50&gt;0),($J50*(1-(CH50/CG50))),0))))</f>
        <v>0</v>
      </c>
      <c r="CJ50" s="19" t="str">
        <f>IF(BR50="NA","No",IF(BR50="Sin dato","No",IF(BW50=$J50,"V",IF(BW50=0,"R","A"))))</f>
        <v>R</v>
      </c>
      <c r="CK50" s="20" t="str">
        <f>IF(CD50="NA","No",IF(CD50="Sin dato","No",IF(CI50=$J50,"V",IF(CI50=0,"R","A"))))</f>
        <v>No</v>
      </c>
      <c r="CL50" s="18" t="str">
        <f>IF(CJ50="No","No disponible",IF(CK50="No","No disponible",CONCATENATE(CJ50,"-",CK50)))</f>
        <v>No disponible</v>
      </c>
      <c r="CM50" s="18" t="str">
        <f>IF(CL50="No disponible","No disponible",IF(CK50=CJ50,"No varía",CL50))</f>
        <v>No disponible</v>
      </c>
      <c r="CN50" s="18" t="str">
        <f>IF(CM50="No disponible","No disponible",IF(CM50="No varía","No varía",IF(CK50="V","Mejora",IF(CK50="R","Empeora",IF(CJ50="R","Mejora","Empeora")))))</f>
        <v>No disponible</v>
      </c>
      <c r="CO50" s="28" t="b">
        <f>IF($J50&gt;0,CP50&lt;&gt;"NA")</f>
        <v>1</v>
      </c>
      <c r="CP50" s="27" t="s">
        <v>28</v>
      </c>
      <c r="CQ50" s="26">
        <f>$K$50/12*8</f>
        <v>355.08</v>
      </c>
      <c r="CR50" s="18" t="str">
        <f>IF(CP50="NA","NA",IF(CP50="ND",0,IF(OR(CP50="Sin dato",ISBLANK(CQ50)),"Sin dato",IF(CQ50=0,((CS50-CP50)/CS50)*(POWER(-1,$H50)),IF(CQ50&lt;0,1+(((CP50-CQ50)*(POWER(-1,$H50)))/CQ50),1-(((CP50-CQ50)*(POWER(-1,$H50)))/CQ50))))))</f>
        <v>Sin dato</v>
      </c>
      <c r="CS50" s="20">
        <v>0</v>
      </c>
      <c r="CT50" s="18" t="str">
        <f>IF(CR50="NA","NA",IF(CR50="Sin dato","Sin dato",1-CR50))</f>
        <v>Sin dato</v>
      </c>
      <c r="CU50" s="19">
        <f>IF(ISBLANK(CQ50),"Sin meta",IF(CP50="NA","NA",IF(CT50&lt;=0,$J50,IF(AND(CT50&lt;=CS50,CT50&gt;0),($J50*(1-(CT50/CS50))),0))))</f>
        <v>0</v>
      </c>
      <c r="CV50" s="19" t="str">
        <f>IF(CD50="NA","No",IF(CD50="Sin dato","No",IF(CI50=$J50,"V",IF(CI50=0,"R","A"))))</f>
        <v>No</v>
      </c>
      <c r="CW50" s="20" t="str">
        <f>IF(CP50="NA","No",IF(CP50="Sin dato","No",IF(CU50=$J50,"V",IF(CU50=0,"R","A"))))</f>
        <v>No</v>
      </c>
      <c r="CX50" s="18" t="str">
        <f>IF(CV50="No","No disponible",IF(CW50="No","No disponible",CONCATENATE(CV50,"-",CW50)))</f>
        <v>No disponible</v>
      </c>
      <c r="CY50" s="18" t="str">
        <f>IF(CX50="No disponible","No disponible",IF(CW50=CV50,"No varía",CX50))</f>
        <v>No disponible</v>
      </c>
      <c r="CZ50" s="18" t="str">
        <f>IF(CY50="No disponible","No disponible",IF(CY50="No varía","No varía",IF(CW50="V","Mejora",IF(CW50="R","Empeora",IF(CV50="R","Mejora","Empeora")))))</f>
        <v>No disponible</v>
      </c>
      <c r="DA50" s="28" t="b">
        <f>IF($J50&gt;0,DB50&lt;&gt;"NA")</f>
        <v>1</v>
      </c>
      <c r="DB50" s="27" t="s">
        <v>28</v>
      </c>
      <c r="DC50" s="26">
        <f>$K$50/12*9</f>
        <v>399.46499999999997</v>
      </c>
      <c r="DD50" s="18" t="str">
        <f>IF(DB50="NA","NA",IF(DB50="ND",0,IF(OR(DB50="Sin dato",ISBLANK(DC50)),"Sin dato",IF(DC50=0,((DE50-DB50)/DE50)*(POWER(-1,$H50)),IF(DC50&lt;0,1+(((DB50-DC50)*(POWER(-1,$H50)))/DC50),1-(((DB50-DC50)*(POWER(-1,$H50)))/DC50))))))</f>
        <v>Sin dato</v>
      </c>
      <c r="DE50" s="20">
        <v>0</v>
      </c>
      <c r="DF50" s="18" t="str">
        <f>IF(DD50="NA","NA",IF(DD50="Sin dato","Sin dato",1-DD50))</f>
        <v>Sin dato</v>
      </c>
      <c r="DG50" s="19">
        <f>IF(ISBLANK(DC50),"Sin meta",IF(DB50="NA","NA",IF(DF50&lt;=0,$J50,IF(AND(DF50&lt;=DE50,DF50&gt;0),($J50*(1-(DF50/DE50))),0))))</f>
        <v>0</v>
      </c>
      <c r="DH50" s="19" t="str">
        <f>IF(CP50="NA","No",IF(CP50="Sin dato","No",IF(CU50=$J50,"V",IF(CU50=0,"R","A"))))</f>
        <v>No</v>
      </c>
      <c r="DI50" s="20" t="str">
        <f>IF(DB50="NA","No",IF(DB50="Sin dato","No",IF(DG50=$J50,"V",IF(DG50=0,"R","A"))))</f>
        <v>No</v>
      </c>
      <c r="DJ50" s="18" t="str">
        <f>IF(DH50="No","No disponible",IF(DI50="No","No disponible",CONCATENATE(DH50,"-",DI50)))</f>
        <v>No disponible</v>
      </c>
      <c r="DK50" s="18" t="str">
        <f>IF(DJ50="No disponible","No disponible",IF(DI50=DH50,"No varía",DJ50))</f>
        <v>No disponible</v>
      </c>
      <c r="DL50" s="18" t="str">
        <f>IF(DK50="No disponible","No disponible",IF(DK50="No varía","No varía",IF(DI50="V","Mejora",IF(DI50="R","Empeora",IF(DH50="R","Mejora","Empeora")))))</f>
        <v>No disponible</v>
      </c>
      <c r="DM50" s="28" t="b">
        <f>IF($J50&gt;0,DN50&lt;&gt;"NA")</f>
        <v>1</v>
      </c>
      <c r="DN50" s="27" t="s">
        <v>28</v>
      </c>
      <c r="DO50" s="26">
        <f>$K$50/12*10</f>
        <v>443.84999999999997</v>
      </c>
      <c r="DP50" s="18" t="str">
        <f>IF(DN50="NA","NA",IF(DN50="ND",0,IF(OR(DN50="Sin dato",ISBLANK(DO50)),"Sin dato",IF(DO50=0,((DQ50-DN50)/DQ50)*(POWER(-1,$H50)),IF(DO50&lt;0,1+(((DN50-DO50)*(POWER(-1,$H50)))/DO50),1-(((DN50-DO50)*(POWER(-1,$H50)))/DO50))))))</f>
        <v>Sin dato</v>
      </c>
      <c r="DQ50" s="20">
        <v>0</v>
      </c>
      <c r="DR50" s="18" t="str">
        <f>IF(DP50="NA","NA",IF(DP50="Sin dato","Sin dato",1-DP50))</f>
        <v>Sin dato</v>
      </c>
      <c r="DS50" s="19">
        <f>IF(ISBLANK(DO50),"Sin meta",IF(DN50="NA","NA",IF(DR50&lt;=0,$J50,IF(AND(DR50&lt;=DQ50,DR50&gt;0),($J50*(1-(DR50/DQ50))),0))))</f>
        <v>0</v>
      </c>
      <c r="DT50" s="19" t="str">
        <f>IF(DB50="NA","No",IF(DB50="Sin dato","No",IF(DG50=$J50,"V",IF(DG50=0,"R","A"))))</f>
        <v>No</v>
      </c>
      <c r="DU50" s="20" t="str">
        <f>IF(DN50="NA","No",IF(DN50="Sin dato","No",IF(DS50=$J50,"V",IF(DS50=0,"R","A"))))</f>
        <v>No</v>
      </c>
      <c r="DV50" s="18" t="str">
        <f>IF(DT50="No","No disponible",IF(DU50="No","No disponible",CONCATENATE(DT50,"-",DU50)))</f>
        <v>No disponible</v>
      </c>
      <c r="DW50" s="18" t="str">
        <f>IF(DV50="No disponible","No disponible",IF(DU50=DT50,"No varía",DV50))</f>
        <v>No disponible</v>
      </c>
      <c r="DX50" s="18" t="str">
        <f>IF(DW50="No disponible","No disponible",IF(DW50="No varía","No varía",IF(DU50="V","Mejora",IF(DU50="R","Empeora",IF(DT50="R","Mejora","Empeora")))))</f>
        <v>No disponible</v>
      </c>
      <c r="DY50" s="28" t="b">
        <f>IF($J50&gt;0,DZ50&lt;&gt;"NA")</f>
        <v>1</v>
      </c>
      <c r="DZ50" s="27" t="s">
        <v>28</v>
      </c>
      <c r="EA50" s="26">
        <f>$K$50/12*11</f>
        <v>488.23499999999996</v>
      </c>
      <c r="EB50" s="18" t="str">
        <f>IF(DZ50="NA","NA",IF(DZ50="ND",0,IF(OR(DZ50="Sin dato",ISBLANK(EA50)),"Sin dato",IF(EA50=0,((EC50-DZ50)/EC50)*(POWER(-1,$H50)),IF(EA50&lt;0,1+(((DZ50-EA50)*(POWER(-1,$H50)))/EA50),1-(((DZ50-EA50)*(POWER(-1,$H50)))/EA50))))))</f>
        <v>Sin dato</v>
      </c>
      <c r="EC50" s="20">
        <v>0</v>
      </c>
      <c r="ED50" s="18" t="str">
        <f>IF(EB50="NA","NA",IF(EB50="Sin dato","Sin dato",1-EB50))</f>
        <v>Sin dato</v>
      </c>
      <c r="EE50" s="19">
        <f>IF(ISBLANK(EA50),"Sin meta",IF(DZ50="NA","NA",IF(ED50&lt;=0,$J50,IF(AND(ED50&lt;=EC50,ED50&gt;0),($J50*(1-(ED50/EC50))),0))))</f>
        <v>0</v>
      </c>
      <c r="EF50" s="19" t="str">
        <f>IF(DN50="NA","No",IF(DN50="Sin dato","No",IF(DS50=$J50,"V",IF(DS50=0,"R","A"))))</f>
        <v>No</v>
      </c>
      <c r="EG50" s="20" t="str">
        <f>IF(DZ50="NA","No",IF(DZ50="Sin dato","No",IF(EE50=$J50,"V",IF(EE50=0,"R","A"))))</f>
        <v>No</v>
      </c>
      <c r="EH50" s="18" t="str">
        <f>IF(EF50="No","No disponible",IF(EG50="No","No disponible",CONCATENATE(EF50,"-",EG50)))</f>
        <v>No disponible</v>
      </c>
      <c r="EI50" s="18" t="str">
        <f>IF(EH50="No disponible","No disponible",IF(EG50=EF50,"No varía",EH50))</f>
        <v>No disponible</v>
      </c>
      <c r="EJ50" s="18" t="str">
        <f>IF(EI50="No disponible","No disponible",IF(EI50="No varía","No varía",IF(EG50="V","Mejora",IF(EG50="R","Empeora",IF(EF50="R","Mejora","Empeora")))))</f>
        <v>No disponible</v>
      </c>
      <c r="EK50" s="28" t="b">
        <f>IF($J50&gt;0,EL50&lt;&gt;"NA")</f>
        <v>1</v>
      </c>
      <c r="EL50" s="27" t="s">
        <v>28</v>
      </c>
      <c r="EM50" s="21">
        <f>$K50</f>
        <v>532.62</v>
      </c>
      <c r="EN50" s="18" t="str">
        <f>IF(EL50="NA","NA",IF(EL50="ND",0,IF(OR(EL50="Sin dato",ISBLANK(EM50)),"Sin dato",IF(EM50=0,((EO50-EL50)/EO50)*(POWER(-1,$H50)),IF(EM50&lt;0,1+(((EL50-EM50)*(POWER(-1,$H50)))/EM50),1-(((EL50-EM50)*(POWER(-1,$H50)))/EM50))))))</f>
        <v>Sin dato</v>
      </c>
      <c r="EO50" s="20">
        <v>0</v>
      </c>
      <c r="EP50" s="18" t="str">
        <f>IF(EN50="NA","NA",IF(EN50="Sin dato","Sin dato",1-EN50))</f>
        <v>Sin dato</v>
      </c>
      <c r="EQ50" s="19">
        <f>IF(ISBLANK(EM50),"Sin meta",IF(EL50="NA","NA",IF(EP50&lt;=0,$J50,IF(AND(EP50&lt;=EO50,EP50&gt;0),($J50*(1-(EP50/EO50))),0))))</f>
        <v>0</v>
      </c>
      <c r="ER50" s="19" t="str">
        <f>IF(DZ50="NA","No",IF(DZ50="Sin dato","No",IF(EE50=$J50,"V",IF(EE50=0,"R","A"))))</f>
        <v>No</v>
      </c>
      <c r="ES50" s="20" t="str">
        <f>IF(EL50="NA","No",IF(EL50="Sin dato","No",IF(EQ50=$J50,"V",IF(EQ50=0,"R","A"))))</f>
        <v>No</v>
      </c>
      <c r="ET50" s="18" t="str">
        <f>IF(ER50="No","No disponible",IF(ES50="No","No disponible",CONCATENATE(ER50,"-",ES50)))</f>
        <v>No disponible</v>
      </c>
      <c r="EU50" s="18" t="str">
        <f>IF(ET50="No disponible","No disponible",IF(ES50=ER50,"No varía",ET50))</f>
        <v>No disponible</v>
      </c>
      <c r="EV50" s="18" t="str">
        <f>IF(EU50="No disponible","No disponible",IF(EU50="No varía","No varía",IF(ES50="V","Mejora",IF(ES50="R","Empeora",IF(ER50="R","Mejora","Empeora")))))</f>
        <v>No disponible</v>
      </c>
      <c r="EW50" s="26"/>
      <c r="EX50" s="25" t="b">
        <f>IF(EL50="NA","NA",IF(EL50="ND","GC0",IF(EL50="Sin dato",IF(DZ50="NA","NA",IF(DZ50="ND","GC0",IF(DZ50="Sin dato",IF(DN50="NA","NA",IF(DN50="ND","GC0",IF(DN50="Sin dato",IF(DB50="NA","NA",IF(DB50="ND","GC0",IF(DB50="Sin dato",IF(CP50="NA","NA",IF(CP50="ND","GC0",IF(CP50="Sin dato",IF(CD50="NA","NA",IF(CD50="ND","GC0",IF(CD50="Sin dato",IF(BR50="NA","NA",IF(BR50="ND","GC0",IF(BR50="Sin dato",IF(BF50="NA","NA",IF(BF50="ND","GC0",IF(BF50="Sin dato",IF(AT50="NA","NA",IF(AT50="ND","GC0",IF(AT50="Sin dato",IF(AH50="NA","NA",IF(AH50="ND","GC0",IF(AH50="Sin dato",IF(V50="NA","No evaluable",IF(V50="Sin dato", IF(N50="Sin dato", IF(($B$58-$B$71)&gt;($I50),"GC0",  "No evaluable"))))))))))))))))))))))))))))))))))</f>
        <v>0</v>
      </c>
      <c r="EZ50" s="2">
        <f>IF(EX50="GC0",0,IF(EX50=FALSE,IF(EL50="Sin dato",IF(DZ50="Sin dato",IF(DN50="Sin dato",IF(DB50="Sin dato",IF(CP50="Sin dato",IF(CD50="Sin dato",IF(BR50="Sin dato",IF(BF50="Sin dato",IF(AT50="Sin dato",IF(AH50="Sin dato",IF(V50="Sin dato",IF(N50="Sin dato",0,S50),AA50),AM50),AY50),BK50),BW50),CI50),CU50),DG50),DS50),EE50),EQ50)))</f>
        <v>0</v>
      </c>
      <c r="FE50" s="24">
        <f>IF(EZ50=FALSE,0,IF(EZ50="GC0",0,EZ50))</f>
        <v>0</v>
      </c>
      <c r="FH50" s="23" t="b">
        <f>IF($J50&gt;0,FI50&lt;&gt;"NA")</f>
        <v>1</v>
      </c>
      <c r="FI50" s="22">
        <f>IF(EL50="Sin dato",IF(DZ50="Sin dato",IF(DN50="Sin dato",IF(DB50="Sin dato",IF(CP50="Sin dato",IF(CD50="Sin dato",IF(BR50="Sin dato",IF(BF50="Sin dato",IF(AT50="Sin dato",IF(AH50="Sin dato",IF(V50="Sin dato",IF(N50="Sin dato","Sin dato",N50),V50),AH50),AT50),BF50),BR50),CD50),CP50),DB50),DN50),DZ50),EL50)</f>
        <v>288.30775392815048</v>
      </c>
      <c r="FJ50" s="21">
        <f>IF(FI50="NA",$K50,IF(FI50="Sin dato",$K50,IF(FK50="Diciembre",$EM50,IF(FK50="Noviembre",$EA50,IF(FK50="Octubre",$DO50,IF(FK50="Septiembre",$DC50,IF(FK50="Agosto",$CQ50,IF(FK50="Julio",$CE50,IF(FK50="Junio",$BS50,IF(FK50="Mayo",$BG50,IF(FK50="Abril",$AU50,IF(FK50="Marzo",$AI50,IF(FK50="Febrero",$W50,IF(FK50="Enero",$O50,$K50))))))))))))))</f>
        <v>266.31</v>
      </c>
      <c r="FK50" s="18" t="str">
        <f>IF(FI50="NA","NA",IF(EL50="Sin dato",IF(DZ50="Sin dato",IF(DN50="Sin dato",IF(DB50="Sin dato",IF(CP50="Sin dato",IF(CD50="Sin dato",IF(BR50="Sin dato",IF(BF50="Sin dato",IF(AT50="Sin dato",IF(AH50="Sin dato",IF(V50="Sin dato",IF(N50="Sin dato","Sin dato","Enero"),"Febrero"),"Marzo"),"Abril"),"Mayo"),"Junio"),"Julio"),"Agosto"),"Septiembre"),"Octubre"),"Noviembre"),"Diciembre"))</f>
        <v>Junio</v>
      </c>
      <c r="FL50" s="18">
        <f>IF(FI50="NA","NA",IF(FI50="ND",0,IF(OR(FI50="Sin dato",ISBLANK(FJ50)),"Sin dato",IF(FJ50=0,((FM50-FI50)/FM50)*(POWER(-1, $H50)),IF(FJ50&lt;0,1+(((FI50-FJ50)*(POWER(-1, $H50)))/FJ50),1-(((FI50-FJ50)*(POWER(-1, $H50)))/FJ50))))))</f>
        <v>0.91739794251755291</v>
      </c>
      <c r="FM50" s="20">
        <f>$EO50</f>
        <v>0</v>
      </c>
      <c r="FN50" s="18">
        <f>IF(FL50="NA","NA",IF(FL50="Sin dato","Sin dato",1-FL50))</f>
        <v>8.2602057482447089E-2</v>
      </c>
      <c r="FO50" s="19">
        <f>IF(ISBLANK(FJ50),"Sin meta",IF(FI50="NA","NA",IF(FN50&lt;=0,$J50,IF(AND(FN50&lt;=FM50,FN50&gt;0),($J50*(1-(FN50/FM50))),0))))</f>
        <v>0</v>
      </c>
      <c r="FP50" s="18"/>
    </row>
    <row r="52" spans="1:172" ht="45" customHeight="1" x14ac:dyDescent="0.25">
      <c r="M52" s="1" t="s">
        <v>27</v>
      </c>
      <c r="P52" s="12" t="s">
        <v>26</v>
      </c>
      <c r="Q52" s="14">
        <f>100-SUMIF(M3:M50,"FALSO",$J3:$J50)-SUMIF(N3:N50,"Sin dato",$J3:$J50)</f>
        <v>73.599999999999994</v>
      </c>
      <c r="X52" s="12" t="s">
        <v>26</v>
      </c>
      <c r="Y52" s="14">
        <f>100-SUMIF(V3:V50,"NA",$J3:$J50)-SUMIF(V3:V50,"Sin dato",$J3:$J50)</f>
        <v>73.599999999999994</v>
      </c>
      <c r="AJ52" s="12" t="s">
        <v>26</v>
      </c>
      <c r="AK52" s="14">
        <f>100-SUMIF(AH3:AH50,"NA",$J3:$J50)-SUMIF(AH3:AH50,"Sin dato",$J3:$J50)</f>
        <v>91.6</v>
      </c>
      <c r="AV52" s="12" t="s">
        <v>26</v>
      </c>
      <c r="AW52" s="14">
        <f>100-SUMIF(AT3:AT50,"NA",$J3:$J50)-SUMIF(AT3:AT50,"Sin dato",$J3:$J50)</f>
        <v>90.6</v>
      </c>
      <c r="BH52" s="12" t="s">
        <v>26</v>
      </c>
      <c r="BI52" s="14">
        <f>100-SUMIF(BF3:BF50,"NA",$J3:$J50)-SUMIF(BF3:BF50,"Sin dato",$J3:$J50)</f>
        <v>90.6</v>
      </c>
      <c r="BT52" s="12" t="s">
        <v>26</v>
      </c>
      <c r="BU52" s="14">
        <f>100-SUMIF(BR3:BR50,"NA",$J3:$J50)-SUMIF(BR3:BR50,"Sin dato",$J3:$J50)</f>
        <v>95.6</v>
      </c>
      <c r="CF52" s="12" t="s">
        <v>26</v>
      </c>
      <c r="CG52" s="14">
        <f>100-SUMIF(CD3:CD50,"NA",$J3:$J50)-SUMIF(CD3:CD50,"Sin dato",$J3:$J50)</f>
        <v>84.6</v>
      </c>
      <c r="CR52" s="12" t="s">
        <v>26</v>
      </c>
      <c r="CS52" s="14">
        <f>100-SUMIF(CP3:CP50,"NA",$J3:$J50)-SUMIF(CP3:CP50,"Sin dato",$J3:$J50)</f>
        <v>84.6</v>
      </c>
      <c r="DD52" s="12" t="s">
        <v>26</v>
      </c>
      <c r="DE52" s="14">
        <f>100-SUMIF(DB3:DB50,"NA",$J3:$J50)-SUMIF(DB3:DB50,"Sin dato",$J3:$J50)</f>
        <v>39.599999999999994</v>
      </c>
      <c r="DP52" s="12" t="s">
        <v>26</v>
      </c>
      <c r="DQ52" s="14">
        <f>100-SUMIF(DN3:DN50,"NA",$J3:$J50)-SUMIF(DN3:DN50,"Sin dato",$J3:$J50)</f>
        <v>0</v>
      </c>
      <c r="EB52" s="12" t="s">
        <v>26</v>
      </c>
      <c r="EC52" s="14">
        <f>100-SUMIF(DZ3:DZ50,"NA",$J3:$J50)-SUMIF(DZ3:DZ50,"Sin dato",$J3:$J50)</f>
        <v>0</v>
      </c>
      <c r="EN52" s="12" t="s">
        <v>26</v>
      </c>
      <c r="EO52" s="14">
        <f>100-SUMIF(EL3:EL50,"NA",$J3:$J50)-SUMIF(EL3:EL50,"Sin dato",$J3:$J50)</f>
        <v>0</v>
      </c>
    </row>
    <row r="53" spans="1:172" ht="45" customHeight="1" x14ac:dyDescent="0.25">
      <c r="M53" s="1" t="s">
        <v>25</v>
      </c>
      <c r="P53" s="12" t="s">
        <v>24</v>
      </c>
      <c r="Q53" s="14">
        <f>SUMIF(M3:M50,"VERDADERO",J3:J50)</f>
        <v>75.599999999999994</v>
      </c>
      <c r="V53" s="16"/>
      <c r="W53" s="15"/>
      <c r="X53" s="12" t="s">
        <v>24</v>
      </c>
      <c r="Y53" s="14">
        <f>100-SUMIF(V3:V50,"NA",$J3:$J50)</f>
        <v>75.599999999999994</v>
      </c>
      <c r="AH53" s="16"/>
      <c r="AI53" s="15"/>
      <c r="AJ53" s="12" t="s">
        <v>24</v>
      </c>
      <c r="AK53" s="14">
        <f>100-SUMIF(AH3:AH50,"NA",$J3:$J50)</f>
        <v>93.6</v>
      </c>
      <c r="AT53" s="16"/>
      <c r="AU53" s="15"/>
      <c r="AV53" s="12" t="s">
        <v>24</v>
      </c>
      <c r="AW53" s="14">
        <f>100-SUMIF(AT3:AT50,"NA",$J3:$J50)</f>
        <v>90.6</v>
      </c>
      <c r="BF53" s="16"/>
      <c r="BG53" s="15"/>
      <c r="BH53" s="12" t="s">
        <v>24</v>
      </c>
      <c r="BI53" s="14">
        <f>100-SUMIF(BF3:BF50,"NA",$J3:$J50)</f>
        <v>90.6</v>
      </c>
      <c r="BR53" s="16"/>
      <c r="BS53" s="15"/>
      <c r="BT53" s="12" t="s">
        <v>24</v>
      </c>
      <c r="BU53" s="14">
        <f>100-SUMIF(BR3:BR50,"NA",$J3:$J50)</f>
        <v>95.6</v>
      </c>
      <c r="CD53" s="16"/>
      <c r="CE53" s="15"/>
      <c r="CF53" s="12" t="s">
        <v>24</v>
      </c>
      <c r="CG53" s="14">
        <f>100-SUMIF(CD3:CD50,"NA",$J3:$J50)</f>
        <v>95.6</v>
      </c>
      <c r="CH53" s="17"/>
      <c r="CP53" s="16"/>
      <c r="CQ53" s="15"/>
      <c r="CR53" s="12" t="s">
        <v>24</v>
      </c>
      <c r="CS53" s="14">
        <f>100-SUMIF(CP3:CP50,"NA",$J3:$J50)</f>
        <v>95.6</v>
      </c>
      <c r="DB53" s="16"/>
      <c r="DC53" s="15"/>
      <c r="DD53" s="12" t="s">
        <v>24</v>
      </c>
      <c r="DE53" s="14">
        <f>100-SUMIF(DB3:DB50,"NA",$J3:$J50)</f>
        <v>95.6</v>
      </c>
      <c r="DN53" s="16"/>
      <c r="DO53" s="15"/>
      <c r="DP53" s="12" t="s">
        <v>24</v>
      </c>
      <c r="DQ53" s="14">
        <f>100-SUMIF(DN3:DN50,"NA",$J3:$J50)</f>
        <v>96</v>
      </c>
      <c r="DZ53" s="16"/>
      <c r="EA53" s="15"/>
      <c r="EB53" s="12" t="s">
        <v>24</v>
      </c>
      <c r="EC53" s="14">
        <f>100-SUMIF(DZ3:DZ50,"NA",$J3:$J50)</f>
        <v>96</v>
      </c>
      <c r="EL53" s="16"/>
      <c r="EM53" s="15"/>
      <c r="EN53" s="12" t="s">
        <v>24</v>
      </c>
      <c r="EO53" s="14">
        <f>100-SUMIF(EL3:EL50,"NA",$J3:$J50)</f>
        <v>100</v>
      </c>
    </row>
    <row r="54" spans="1:172" ht="45" customHeight="1" x14ac:dyDescent="0.25">
      <c r="B54" s="13"/>
      <c r="M54" s="1" t="s">
        <v>23</v>
      </c>
      <c r="P54" s="12" t="s">
        <v>22</v>
      </c>
      <c r="Q54" s="14">
        <f>SUM(S3:S50)</f>
        <v>36.834680134974199</v>
      </c>
      <c r="X54" s="12" t="s">
        <v>22</v>
      </c>
      <c r="Y54" s="14">
        <f>SUM(AA3:AA50)</f>
        <v>37.139101508386915</v>
      </c>
      <c r="AJ54" s="12" t="s">
        <v>22</v>
      </c>
      <c r="AK54" s="14">
        <f>SUM(AM3:AM50)</f>
        <v>47.617628205128213</v>
      </c>
      <c r="AV54" s="12" t="s">
        <v>22</v>
      </c>
      <c r="AW54" s="14">
        <f>SUM(AY3:AY50)</f>
        <v>42.206948036765894</v>
      </c>
      <c r="BH54" s="12" t="s">
        <v>22</v>
      </c>
      <c r="BI54" s="14">
        <f>SUM(BK3:BK50)</f>
        <v>37.61291543040749</v>
      </c>
      <c r="BT54" s="12" t="s">
        <v>22</v>
      </c>
      <c r="BU54" s="14">
        <f>SUM(BW3:BW50)</f>
        <v>43.990366910977201</v>
      </c>
      <c r="CF54" s="12" t="s">
        <v>22</v>
      </c>
      <c r="CG54" s="14">
        <f>SUM(CI3:CI50)</f>
        <v>35.64</v>
      </c>
      <c r="CR54" s="12" t="s">
        <v>22</v>
      </c>
      <c r="CS54" s="14">
        <f>SUM(CU3:CU50)</f>
        <v>33.580521754610565</v>
      </c>
      <c r="DD54" s="12" t="s">
        <v>22</v>
      </c>
      <c r="DE54" s="14">
        <f>SUM(DG3:DG50)</f>
        <v>17.2</v>
      </c>
      <c r="DP54" s="12" t="s">
        <v>22</v>
      </c>
      <c r="DQ54" s="14">
        <f>SUM(DS3:DS50)</f>
        <v>0</v>
      </c>
      <c r="EB54" s="12" t="s">
        <v>22</v>
      </c>
      <c r="EC54" s="14">
        <f>SUM(EE3:EE50)</f>
        <v>0</v>
      </c>
      <c r="EN54" s="12" t="s">
        <v>22</v>
      </c>
      <c r="EO54" s="14">
        <f>SUM(EQ3:EQ50)</f>
        <v>0</v>
      </c>
    </row>
    <row r="55" spans="1:172" ht="45" customHeight="1" x14ac:dyDescent="0.25">
      <c r="B55" s="13"/>
      <c r="M55" s="1" t="s">
        <v>21</v>
      </c>
      <c r="P55" s="12" t="s">
        <v>20</v>
      </c>
      <c r="Q55" s="11">
        <f>COUNTIF(M3:M50,"VERDADERO")</f>
        <v>36</v>
      </c>
      <c r="X55" s="12" t="s">
        <v>20</v>
      </c>
      <c r="Y55" s="11">
        <f>48-COUNTIF(V3:V50,"NA")</f>
        <v>36</v>
      </c>
      <c r="AJ55" s="12" t="s">
        <v>20</v>
      </c>
      <c r="AK55" s="11">
        <f>48-COUNTIF(AH3:AH50,"NA")</f>
        <v>44</v>
      </c>
      <c r="AV55" s="12" t="s">
        <v>20</v>
      </c>
      <c r="AW55" s="11">
        <f>48-COUNTIF(AT3:AT50,"NA")</f>
        <v>43</v>
      </c>
      <c r="BH55" s="12" t="s">
        <v>20</v>
      </c>
      <c r="BI55" s="11">
        <f>48-COUNTIF(BF3:BF50,"NA")</f>
        <v>43</v>
      </c>
      <c r="BT55" s="12" t="s">
        <v>20</v>
      </c>
      <c r="BU55" s="11">
        <f>48-COUNTIF(BR3:BR50,"NA")</f>
        <v>45</v>
      </c>
      <c r="CF55" s="12" t="s">
        <v>20</v>
      </c>
      <c r="CG55" s="11">
        <f>48-COUNTIF(CD3:CD50,"NA")</f>
        <v>45</v>
      </c>
      <c r="CR55" s="12" t="s">
        <v>20</v>
      </c>
      <c r="CS55" s="11">
        <f>48-COUNTIF(CP3:CP50,"NA")</f>
        <v>45</v>
      </c>
      <c r="DD55" s="12" t="s">
        <v>20</v>
      </c>
      <c r="DE55" s="11">
        <f>48-COUNTIF(DB3:DB50,"NA")</f>
        <v>45</v>
      </c>
      <c r="DP55" s="12" t="s">
        <v>20</v>
      </c>
      <c r="DQ55" s="11">
        <f>48-COUNTIF(DN3:DN50,"NA")</f>
        <v>46</v>
      </c>
      <c r="EB55" s="12" t="s">
        <v>20</v>
      </c>
      <c r="EC55" s="11">
        <f>48-COUNTIF(DZ3:DZ50,"NA")</f>
        <v>46</v>
      </c>
      <c r="EN55" s="12" t="s">
        <v>20</v>
      </c>
      <c r="EO55" s="11">
        <f>48-COUNTIF(EL3:EL50,"NA")</f>
        <v>48</v>
      </c>
    </row>
    <row r="56" spans="1:172" ht="45" customHeight="1" x14ac:dyDescent="0.25">
      <c r="B56" s="13"/>
      <c r="M56" s="1" t="s">
        <v>19</v>
      </c>
      <c r="P56" s="12" t="s">
        <v>18</v>
      </c>
      <c r="Q56" s="11">
        <f>COUNTIF(N3:N50,"Sin dato")</f>
        <v>1</v>
      </c>
      <c r="X56" s="12" t="s">
        <v>18</v>
      </c>
      <c r="Y56" s="11">
        <f>COUNTIF(V3:V50,"Sin dato")</f>
        <v>1</v>
      </c>
      <c r="AJ56" s="12" t="s">
        <v>18</v>
      </c>
      <c r="AK56" s="11">
        <f>COUNTIF(AH3:AH50,"Sin dato")</f>
        <v>1</v>
      </c>
      <c r="AV56" s="12" t="s">
        <v>18</v>
      </c>
      <c r="AW56" s="11">
        <f>COUNTIF(AT3:AT50,"Sin dato")</f>
        <v>0</v>
      </c>
      <c r="BH56" s="12" t="s">
        <v>18</v>
      </c>
      <c r="BI56" s="11">
        <f>COUNTIF(BF3:BF50,"Sin dato")</f>
        <v>0</v>
      </c>
      <c r="BT56" s="12" t="s">
        <v>18</v>
      </c>
      <c r="BU56" s="11">
        <f>COUNTIF(BR3:BR50,"Sin dato")</f>
        <v>0</v>
      </c>
      <c r="CF56" s="12" t="s">
        <v>18</v>
      </c>
      <c r="CG56" s="11">
        <f>COUNTIF(CD3:CD50,"Sin dato")</f>
        <v>4</v>
      </c>
      <c r="CR56" s="12" t="s">
        <v>18</v>
      </c>
      <c r="CS56" s="11">
        <f>COUNTIF(CP3:CP50,"Sin dato")</f>
        <v>4</v>
      </c>
      <c r="DD56" s="12" t="s">
        <v>18</v>
      </c>
      <c r="DE56" s="11">
        <f>COUNTIF(DB3:DB50,"Sin dato")</f>
        <v>24</v>
      </c>
      <c r="DP56" s="12" t="s">
        <v>18</v>
      </c>
      <c r="DQ56" s="11">
        <f>COUNTIF(DN3:DN50,"Sin dato")</f>
        <v>46</v>
      </c>
      <c r="EB56" s="12" t="s">
        <v>18</v>
      </c>
      <c r="EC56" s="11">
        <f>COUNTIF(DZ3:DZ50,"Sin dato")</f>
        <v>46</v>
      </c>
      <c r="EN56" s="12" t="s">
        <v>18</v>
      </c>
      <c r="EO56" s="11">
        <f>COUNTIF(EL3:EL50,"Sin dato")</f>
        <v>48</v>
      </c>
    </row>
    <row r="57" spans="1:172" ht="45" customHeight="1" x14ac:dyDescent="0.25">
      <c r="M57" s="1" t="s">
        <v>17</v>
      </c>
      <c r="P57" s="12" t="s">
        <v>16</v>
      </c>
      <c r="Q57" s="11">
        <f>48-COUNTIF(M3:M50,"FALSO")-COUNTIF(N3:N50,"Sin dato")</f>
        <v>35</v>
      </c>
      <c r="X57" s="12" t="s">
        <v>16</v>
      </c>
      <c r="Y57" s="11">
        <f>48-COUNTIF(V3:V50,"NA")-COUNTIF(V3:V50,"Sin dato")</f>
        <v>35</v>
      </c>
      <c r="AJ57" s="12" t="s">
        <v>16</v>
      </c>
      <c r="AK57" s="11">
        <f>48-COUNTIF(AH3:AH50,"NA")-COUNTIF(AH3:AH50,"Sin dato")</f>
        <v>43</v>
      </c>
      <c r="AV57" s="12" t="s">
        <v>16</v>
      </c>
      <c r="AW57" s="11">
        <f>48-COUNTIF(AT3:AT50,"NA")-COUNTIF(AT3:AT50,"Sin dato")</f>
        <v>43</v>
      </c>
      <c r="BH57" s="12" t="s">
        <v>16</v>
      </c>
      <c r="BI57" s="11">
        <f>48-COUNTIF(BF3:BF50,"NA")-COUNTIF(BF3:BF50,"Sin dato")</f>
        <v>43</v>
      </c>
      <c r="BT57" s="12" t="s">
        <v>16</v>
      </c>
      <c r="BU57" s="11">
        <f>48-COUNTIF(BR3:BR50,"NA")-COUNTIF(BR3:BR50,"Sin dato")</f>
        <v>45</v>
      </c>
      <c r="CF57" s="12" t="s">
        <v>16</v>
      </c>
      <c r="CG57" s="11">
        <f>48-COUNTIF(CD3:CD50,"NA")-COUNTIF(CD3:CD50,"Sin dato")</f>
        <v>41</v>
      </c>
      <c r="CR57" s="12" t="s">
        <v>16</v>
      </c>
      <c r="CS57" s="11">
        <f>48-COUNTIF(CP3:CP50,"NA")-COUNTIF(CP3:CP50,"Sin dato")</f>
        <v>41</v>
      </c>
      <c r="DD57" s="12" t="s">
        <v>16</v>
      </c>
      <c r="DE57" s="11">
        <f>48-COUNTIF(DB3:DB50,"NA")-COUNTIF(DB3:DB50,"Sin dato")</f>
        <v>21</v>
      </c>
      <c r="DP57" s="12" t="s">
        <v>16</v>
      </c>
      <c r="DQ57" s="11">
        <f>48-COUNTIF(DN3:DN50,"NA")-COUNTIF(DN3:DN50,"Sin dato")</f>
        <v>0</v>
      </c>
      <c r="EB57" s="12" t="s">
        <v>16</v>
      </c>
      <c r="EC57" s="11">
        <f>48-COUNTIF(DZ3:DZ50,"NA")-COUNTIF(DZ3:DZ50,"Sin dato")</f>
        <v>0</v>
      </c>
      <c r="EN57" s="12" t="s">
        <v>16</v>
      </c>
      <c r="EO57" s="11">
        <f>48-COUNTIF(EL3:EL50,"NA")-COUNTIF(EL3:EL50,"Sin dato")</f>
        <v>0</v>
      </c>
    </row>
    <row r="58" spans="1:172" ht="45" customHeight="1" x14ac:dyDescent="0.25">
      <c r="A58" s="1" t="s">
        <v>15</v>
      </c>
      <c r="B58" s="10">
        <f ca="1">TODAY()</f>
        <v>41565</v>
      </c>
      <c r="M58" s="1" t="s">
        <v>14</v>
      </c>
    </row>
    <row r="59" spans="1:172" ht="45" customHeight="1" x14ac:dyDescent="0.25">
      <c r="B59" s="9" t="s">
        <v>13</v>
      </c>
      <c r="M59" s="1" t="s">
        <v>12</v>
      </c>
    </row>
    <row r="60" spans="1:172" ht="45" customHeight="1" x14ac:dyDescent="0.25">
      <c r="A60" s="1" t="s">
        <v>11</v>
      </c>
      <c r="B60" s="7">
        <v>41305</v>
      </c>
      <c r="C60" s="8"/>
    </row>
    <row r="61" spans="1:172" ht="45" customHeight="1" x14ac:dyDescent="0.25">
      <c r="A61" s="1" t="s">
        <v>10</v>
      </c>
      <c r="B61" s="7">
        <v>41333</v>
      </c>
    </row>
    <row r="62" spans="1:172" ht="45" customHeight="1" x14ac:dyDescent="0.25">
      <c r="A62" s="1" t="s">
        <v>9</v>
      </c>
      <c r="B62" s="7">
        <v>41364</v>
      </c>
    </row>
    <row r="63" spans="1:172" ht="45" customHeight="1" x14ac:dyDescent="0.25">
      <c r="A63" s="1" t="s">
        <v>8</v>
      </c>
      <c r="B63" s="7">
        <v>41394</v>
      </c>
    </row>
    <row r="64" spans="1:172" ht="45" customHeight="1" x14ac:dyDescent="0.25">
      <c r="A64" s="1" t="s">
        <v>7</v>
      </c>
      <c r="B64" s="7">
        <v>41425</v>
      </c>
    </row>
    <row r="65" spans="1:2" ht="45" customHeight="1" x14ac:dyDescent="0.25">
      <c r="A65" s="1" t="s">
        <v>6</v>
      </c>
      <c r="B65" s="7">
        <v>41455</v>
      </c>
    </row>
    <row r="66" spans="1:2" ht="45" customHeight="1" x14ac:dyDescent="0.25">
      <c r="A66" s="1" t="s">
        <v>5</v>
      </c>
      <c r="B66" s="7">
        <v>41486</v>
      </c>
    </row>
    <row r="67" spans="1:2" ht="45" customHeight="1" x14ac:dyDescent="0.25">
      <c r="A67" s="1" t="s">
        <v>4</v>
      </c>
      <c r="B67" s="7">
        <v>41517</v>
      </c>
    </row>
    <row r="68" spans="1:2" ht="45" customHeight="1" x14ac:dyDescent="0.25">
      <c r="A68" s="1" t="s">
        <v>3</v>
      </c>
      <c r="B68" s="7">
        <v>41547</v>
      </c>
    </row>
    <row r="69" spans="1:2" ht="45" customHeight="1" x14ac:dyDescent="0.25">
      <c r="A69" s="1" t="s">
        <v>2</v>
      </c>
      <c r="B69" s="7">
        <v>41578</v>
      </c>
    </row>
    <row r="70" spans="1:2" ht="45" customHeight="1" x14ac:dyDescent="0.25">
      <c r="A70" s="1" t="s">
        <v>1</v>
      </c>
      <c r="B70" s="7">
        <v>41608</v>
      </c>
    </row>
    <row r="71" spans="1:2" ht="45" customHeight="1" x14ac:dyDescent="0.25">
      <c r="A71" s="1" t="s">
        <v>0</v>
      </c>
      <c r="B71" s="7">
        <v>41639</v>
      </c>
    </row>
  </sheetData>
  <mergeCells count="13">
    <mergeCell ref="CO1:CZ1"/>
    <mergeCell ref="CC1:CN1"/>
    <mergeCell ref="BQ1:CB1"/>
    <mergeCell ref="FH1:FP1"/>
    <mergeCell ref="EK1:EW1"/>
    <mergeCell ref="M1:T1"/>
    <mergeCell ref="U1:AF1"/>
    <mergeCell ref="AG1:AR1"/>
    <mergeCell ref="AS1:BD1"/>
    <mergeCell ref="BE1:BP1"/>
    <mergeCell ref="DY1:EJ1"/>
    <mergeCell ref="DA1:DL1"/>
    <mergeCell ref="DM1:DX1"/>
  </mergeCells>
  <conditionalFormatting sqref="N5">
    <cfRule type="expression" dxfId="120" priority="110">
      <formula>IF(ISBLANK(OR(N5,O5)),1,0)</formula>
    </cfRule>
    <cfRule type="expression" dxfId="119" priority="111">
      <formula>IF(R5&lt;=0,1,0)</formula>
    </cfRule>
    <cfRule type="expression" dxfId="118" priority="112">
      <formula>IF((0&lt;R5),(IF(R5&lt;=Q5,1,0)))</formula>
    </cfRule>
    <cfRule type="expression" dxfId="117" priority="113">
      <formula>IF(R5&gt;Q5,1,0)</formula>
    </cfRule>
  </conditionalFormatting>
  <conditionalFormatting sqref="N3:N50 V3:V50">
    <cfRule type="expression" dxfId="116" priority="102">
      <formula>IF(N3="NA",1,0)</formula>
    </cfRule>
    <cfRule type="expression" dxfId="115" priority="115">
      <formula>IF(R3&lt;=0,1,0)</formula>
    </cfRule>
    <cfRule type="expression" dxfId="114" priority="116">
      <formula>IF((0&lt;R3),(IF(R3&lt;=Q3,1,0)))</formula>
    </cfRule>
    <cfRule type="expression" dxfId="113" priority="117">
      <formula>IF(R3&gt;Q3,1,0)</formula>
    </cfRule>
  </conditionalFormatting>
  <conditionalFormatting sqref="V5">
    <cfRule type="expression" dxfId="112" priority="105">
      <formula>IF(ISBLANK(OR(V5,W5)),1,0)</formula>
    </cfRule>
    <cfRule type="expression" dxfId="111" priority="106">
      <formula>IF(Z5&lt;=0,1,0)</formula>
    </cfRule>
    <cfRule type="expression" dxfId="110" priority="107">
      <formula>IF((0&lt;Z5),(IF(Z5&lt;=Y5,1,0)))</formula>
    </cfRule>
    <cfRule type="expression" dxfId="109" priority="108">
      <formula>IF(Z5&gt;Y5,1,0)</formula>
    </cfRule>
  </conditionalFormatting>
  <conditionalFormatting sqref="N3:N50">
    <cfRule type="expression" dxfId="108" priority="109">
      <formula>IF(N3="Sin dato", IF((($B$58-$B$60)&gt;($I3)),1,0))</formula>
    </cfRule>
    <cfRule type="expression" dxfId="107" priority="114">
      <formula>IF(N3="Sin dato", IF((($B$58-$B$60)&lt;=($I3)),1,0))</formula>
    </cfRule>
  </conditionalFormatting>
  <conditionalFormatting sqref="V3:V50">
    <cfRule type="expression" dxfId="106" priority="103">
      <formula>IF(V3="Sin dato", IF((($B$58-$B$61)&gt;($I3)),1,0))</formula>
    </cfRule>
    <cfRule type="expression" dxfId="105" priority="104">
      <formula>IF(V3="Sin dato", IF((($B$58-$B$61)&lt;=($I3)),1,0))</formula>
    </cfRule>
  </conditionalFormatting>
  <conditionalFormatting sqref="AH3:AH50">
    <cfRule type="expression" dxfId="104" priority="92">
      <formula>IF(AH3="NA",1,0)</formula>
    </cfRule>
    <cfRule type="expression" dxfId="103" priority="99">
      <formula>IF(AL3&lt;=0,1,0)</formula>
    </cfRule>
    <cfRule type="expression" dxfId="102" priority="100">
      <formula>IF((0&lt;AL3),(IF(AL3&lt;=AK3,1,0)))</formula>
    </cfRule>
    <cfRule type="expression" dxfId="101" priority="101">
      <formula>IF(AL3&gt;AK3,1,0)</formula>
    </cfRule>
  </conditionalFormatting>
  <conditionalFormatting sqref="AH5">
    <cfRule type="expression" dxfId="100" priority="95">
      <formula>IF(ISBLANK(OR(AH5,AI5)),1,0)</formula>
    </cfRule>
    <cfRule type="expression" dxfId="99" priority="96">
      <formula>IF(AL5&lt;=0,1,0)</formula>
    </cfRule>
    <cfRule type="expression" dxfId="98" priority="97">
      <formula>IF((0&lt;AL5),(IF(AL5&lt;=AK5,1,0)))</formula>
    </cfRule>
    <cfRule type="expression" dxfId="97" priority="98">
      <formula>IF(AL5&gt;AK5,1,0)</formula>
    </cfRule>
  </conditionalFormatting>
  <conditionalFormatting sqref="AH3:AH50">
    <cfRule type="expression" dxfId="96" priority="93">
      <formula>IF(AH3="Sin dato", IF((($B$58-$B$62)&gt;($I3)),1,0))</formula>
    </cfRule>
    <cfRule type="expression" dxfId="95" priority="94">
      <formula>IF(AH3="Sin dato", IF((($B$58-$B$62)&lt;=($I3)),1,0))</formula>
    </cfRule>
  </conditionalFormatting>
  <conditionalFormatting sqref="AT3:AT50">
    <cfRule type="expression" dxfId="94" priority="82">
      <formula>IF(AT3="NA",1,0)</formula>
    </cfRule>
    <cfRule type="expression" dxfId="93" priority="89">
      <formula>IF(AX3&lt;=0,1,0)</formula>
    </cfRule>
    <cfRule type="expression" dxfId="92" priority="90">
      <formula>IF((0&lt;AX3),(IF(AX3&lt;=AW3,1,0)))</formula>
    </cfRule>
    <cfRule type="expression" dxfId="91" priority="91">
      <formula>IF(AX3&gt;AW3,1,0)</formula>
    </cfRule>
  </conditionalFormatting>
  <conditionalFormatting sqref="AT5">
    <cfRule type="expression" dxfId="90" priority="85">
      <formula>IF(ISBLANK(OR(AT5,AU5)),1,0)</formula>
    </cfRule>
    <cfRule type="expression" dxfId="89" priority="86">
      <formula>IF(AX5&lt;=0,1,0)</formula>
    </cfRule>
    <cfRule type="expression" dxfId="88" priority="87">
      <formula>IF((0&lt;AX5),(IF(AX5&lt;=AW5,1,0)))</formula>
    </cfRule>
    <cfRule type="expression" dxfId="87" priority="88">
      <formula>IF(AX5&gt;AW5,1,0)</formula>
    </cfRule>
  </conditionalFormatting>
  <conditionalFormatting sqref="AT3:AT50">
    <cfRule type="expression" dxfId="86" priority="83">
      <formula>IF(AT3="Sin dato", IF((($B$58-$B$63)&gt;($I3)),1,0))</formula>
    </cfRule>
    <cfRule type="expression" dxfId="85" priority="84">
      <formula>IF(AT3="Sin dato", IF((($B$58-$B$63)&lt;=($I3)),1,0))</formula>
    </cfRule>
  </conditionalFormatting>
  <conditionalFormatting sqref="BF3:BF50">
    <cfRule type="expression" dxfId="84" priority="72">
      <formula>IF(BF3="NA",1,0)</formula>
    </cfRule>
    <cfRule type="expression" dxfId="83" priority="79">
      <formula>IF(BJ3&lt;=0,1,0)</formula>
    </cfRule>
    <cfRule type="expression" dxfId="82" priority="80">
      <formula>IF((0&lt;BJ3),(IF(BJ3&lt;=BI3,1,0)))</formula>
    </cfRule>
    <cfRule type="expression" dxfId="81" priority="81">
      <formula>IF(BJ3&gt;BI3,1,0)</formula>
    </cfRule>
  </conditionalFormatting>
  <conditionalFormatting sqref="BF5">
    <cfRule type="expression" dxfId="80" priority="75">
      <formula>IF(ISBLANK(OR(BF5,BG5)),1,0)</formula>
    </cfRule>
    <cfRule type="expression" dxfId="79" priority="76">
      <formula>IF(BJ5&lt;=0,1,0)</formula>
    </cfRule>
    <cfRule type="expression" dxfId="78" priority="77">
      <formula>IF((0&lt;BJ5),(IF(BJ5&lt;=BI5,1,0)))</formula>
    </cfRule>
    <cfRule type="expression" dxfId="77" priority="78">
      <formula>IF(BJ5&gt;BI5,1,0)</formula>
    </cfRule>
  </conditionalFormatting>
  <conditionalFormatting sqref="BF3:BF50">
    <cfRule type="expression" dxfId="76" priority="73">
      <formula>IF(BF3="Sin dato", IF((($B$58-$B$64)&gt;($I3)),1,0))</formula>
    </cfRule>
    <cfRule type="expression" dxfId="75" priority="74">
      <formula>IF(BF3="Sin dato", IF((($B$58-$B$64)&lt;=($I3)),1,0))</formula>
    </cfRule>
  </conditionalFormatting>
  <conditionalFormatting sqref="BR3:BR50">
    <cfRule type="expression" dxfId="74" priority="62">
      <formula>IF(BR3="NA",1,0)</formula>
    </cfRule>
    <cfRule type="expression" dxfId="73" priority="69">
      <formula>IF(BV3&lt;=0,1,0)</formula>
    </cfRule>
    <cfRule type="expression" dxfId="72" priority="70">
      <formula>IF((0&lt;BV3),(IF(BV3&lt;=BU3,1,0)))</formula>
    </cfRule>
    <cfRule type="expression" dxfId="71" priority="71">
      <formula>IF(BV3&gt;BU3,1,0)</formula>
    </cfRule>
  </conditionalFormatting>
  <conditionalFormatting sqref="BR5">
    <cfRule type="expression" dxfId="70" priority="65">
      <formula>IF(ISBLANK(OR(BR5,BS5)),1,0)</formula>
    </cfRule>
    <cfRule type="expression" dxfId="69" priority="66">
      <formula>IF(BV5&lt;=0,1,0)</formula>
    </cfRule>
    <cfRule type="expression" dxfId="68" priority="67">
      <formula>IF((0&lt;BV5),(IF(BV5&lt;=BU5,1,0)))</formula>
    </cfRule>
    <cfRule type="expression" dxfId="67" priority="68">
      <formula>IF(BV5&gt;BU5,1,0)</formula>
    </cfRule>
  </conditionalFormatting>
  <conditionalFormatting sqref="BR3:BR50">
    <cfRule type="expression" dxfId="66" priority="63">
      <formula>IF(BR3="Sin dato", IF((($B$58-$B$65)&gt;($I3)),1,0))</formula>
    </cfRule>
    <cfRule type="expression" dxfId="65" priority="64">
      <formula>IF(BR3="Sin dato", IF((($B$58-$B$65)&lt;=($I3)),1,0))</formula>
    </cfRule>
  </conditionalFormatting>
  <conditionalFormatting sqref="CD3:CD50">
    <cfRule type="expression" dxfId="64" priority="56">
      <formula>IF(CD3="NA",1,0)</formula>
    </cfRule>
    <cfRule type="expression" dxfId="63" priority="59">
      <formula>IF(CH3&lt;=0,1,0)</formula>
    </cfRule>
    <cfRule type="expression" dxfId="62" priority="60">
      <formula>IF((0&lt;CH3),(IF(CH3&lt;=CG3,1,0)))</formula>
    </cfRule>
    <cfRule type="expression" dxfId="61" priority="61">
      <formula>IF(CH3&gt;CG3,1,0)</formula>
    </cfRule>
  </conditionalFormatting>
  <conditionalFormatting sqref="CD3:CD50">
    <cfRule type="expression" dxfId="60" priority="57">
      <formula>IF(CD3="Sin dato", IF((($B$58-$B$66)&gt;($I3)),1,0))</formula>
    </cfRule>
    <cfRule type="expression" dxfId="59" priority="58">
      <formula>IF(CD3="Sin dato", IF((($B$58-$B$66)&lt;=($I3)),1,0))</formula>
    </cfRule>
  </conditionalFormatting>
  <conditionalFormatting sqref="CP3:CP50">
    <cfRule type="expression" dxfId="58" priority="46">
      <formula>IF(CP3="NA",1,0)</formula>
    </cfRule>
    <cfRule type="expression" dxfId="57" priority="53">
      <formula>IF(CT3&lt;=0,1,0)</formula>
    </cfRule>
    <cfRule type="expression" dxfId="56" priority="54">
      <formula>IF((0&lt;CT3),(IF(CT3&lt;=CS3,1,0)))</formula>
    </cfRule>
    <cfRule type="expression" dxfId="55" priority="55">
      <formula>IF(CT3&gt;CS3,1,0)</formula>
    </cfRule>
  </conditionalFormatting>
  <conditionalFormatting sqref="CP5">
    <cfRule type="expression" dxfId="54" priority="49">
      <formula>IF(ISBLANK(OR(CP5,CQ5)),1,0)</formula>
    </cfRule>
    <cfRule type="expression" dxfId="53" priority="50">
      <formula>IF(CT5&lt;=0,1,0)</formula>
    </cfRule>
    <cfRule type="expression" dxfId="52" priority="51">
      <formula>IF((0&lt;CT5),(IF(CT5&lt;=CS5,1,0)))</formula>
    </cfRule>
    <cfRule type="expression" dxfId="51" priority="52">
      <formula>IF(CT5&gt;CS5,1,0)</formula>
    </cfRule>
  </conditionalFormatting>
  <conditionalFormatting sqref="CP3:CP50">
    <cfRule type="expression" dxfId="50" priority="47">
      <formula>IF(CP3="Sin dato", IF((($B$58-$B$67)&gt;($I3)),1,0))</formula>
    </cfRule>
    <cfRule type="expression" dxfId="49" priority="48">
      <formula>IF(CP3="Sin dato", IF((($B$58-$B$67)&lt;=($I3)),1,0))</formula>
    </cfRule>
  </conditionalFormatting>
  <conditionalFormatting sqref="DB3:DB50">
    <cfRule type="expression" dxfId="48" priority="36">
      <formula>IF(DB3="NA",1,0)</formula>
    </cfRule>
    <cfRule type="expression" dxfId="47" priority="43">
      <formula>IF(DF3&lt;=0,1,0)</formula>
    </cfRule>
    <cfRule type="expression" dxfId="46" priority="44">
      <formula>IF((0&lt;DF3),(IF(DF3&lt;=DE3,1,0)))</formula>
    </cfRule>
    <cfRule type="expression" dxfId="45" priority="45">
      <formula>IF(DF3&gt;DE3,1,0)</formula>
    </cfRule>
  </conditionalFormatting>
  <conditionalFormatting sqref="DB5">
    <cfRule type="expression" dxfId="44" priority="39">
      <formula>IF(ISBLANK(OR(DB5,DC5)),1,0)</formula>
    </cfRule>
    <cfRule type="expression" dxfId="43" priority="40">
      <formula>IF(DF5&lt;=0,1,0)</formula>
    </cfRule>
    <cfRule type="expression" dxfId="42" priority="41">
      <formula>IF((0&lt;DF5),(IF(DF5&lt;=DE5,1,0)))</formula>
    </cfRule>
    <cfRule type="expression" dxfId="41" priority="42">
      <formula>IF(DF5&gt;DE5,1,0)</formula>
    </cfRule>
  </conditionalFormatting>
  <conditionalFormatting sqref="DB3:DB50">
    <cfRule type="expression" dxfId="40" priority="37">
      <formula>IF(DB3="Sin dato", IF((($B$58-$B$68)&gt;($I3)),1,0))</formula>
    </cfRule>
    <cfRule type="expression" dxfId="39" priority="38">
      <formula>IF(DB3="Sin dato", IF((($B$58-$B$68)&lt;=($I3)),1,0))</formula>
    </cfRule>
  </conditionalFormatting>
  <conditionalFormatting sqref="DN3:DN50">
    <cfRule type="expression" dxfId="38" priority="26">
      <formula>IF(DN3="NA",1,0)</formula>
    </cfRule>
    <cfRule type="expression" dxfId="37" priority="33">
      <formula>IF(DR3&lt;=0,1,0)</formula>
    </cfRule>
    <cfRule type="expression" dxfId="36" priority="34">
      <formula>IF((0&lt;DR3),(IF(DR3&lt;=DQ3,1,0)))</formula>
    </cfRule>
    <cfRule type="expression" dxfId="35" priority="35">
      <formula>IF(DR3&gt;DQ3,1,0)</formula>
    </cfRule>
  </conditionalFormatting>
  <conditionalFormatting sqref="DN5">
    <cfRule type="expression" dxfId="34" priority="29">
      <formula>IF(ISBLANK(OR(DN5,DO5)),1,0)</formula>
    </cfRule>
    <cfRule type="expression" dxfId="33" priority="30">
      <formula>IF(DR5&lt;=0,1,0)</formula>
    </cfRule>
    <cfRule type="expression" dxfId="32" priority="31">
      <formula>IF((0&lt;DR5),(IF(DR5&lt;=DQ5,1,0)))</formula>
    </cfRule>
    <cfRule type="expression" dxfId="31" priority="32">
      <formula>IF(DR5&gt;DQ5,1,0)</formula>
    </cfRule>
  </conditionalFormatting>
  <conditionalFormatting sqref="DN3:DN50">
    <cfRule type="expression" dxfId="30" priority="27">
      <formula>IF(DN3="Sin dato", IF((($B$58-$B$69)&gt;($I3)),1,0))</formula>
    </cfRule>
    <cfRule type="expression" dxfId="29" priority="28">
      <formula>IF(DN3="Sin dato", IF((($B$58-$B$69)&lt;=($I3)),1,0))</formula>
    </cfRule>
  </conditionalFormatting>
  <conditionalFormatting sqref="DZ3:DZ50">
    <cfRule type="expression" dxfId="28" priority="16">
      <formula>IF(DZ3="NA",1,0)</formula>
    </cfRule>
    <cfRule type="expression" dxfId="27" priority="23">
      <formula>IF(ED3&lt;=0,1,0)</formula>
    </cfRule>
    <cfRule type="expression" dxfId="26" priority="24">
      <formula>IF((0&lt;ED3),(IF(ED3&lt;=EC3,1,0)))</formula>
    </cfRule>
    <cfRule type="expression" dxfId="25" priority="25">
      <formula>IF(ED3&gt;EC3,1,0)</formula>
    </cfRule>
  </conditionalFormatting>
  <conditionalFormatting sqref="DZ5">
    <cfRule type="expression" dxfId="24" priority="19">
      <formula>IF(ISBLANK(OR(DZ5,EA5)),1,0)</formula>
    </cfRule>
    <cfRule type="expression" dxfId="23" priority="20">
      <formula>IF(ED5&lt;=0,1,0)</formula>
    </cfRule>
    <cfRule type="expression" dxfId="22" priority="21">
      <formula>IF((0&lt;ED5),(IF(ED5&lt;=EC5,1,0)))</formula>
    </cfRule>
    <cfRule type="expression" dxfId="21" priority="22">
      <formula>IF(ED5&gt;EC5,1,0)</formula>
    </cfRule>
  </conditionalFormatting>
  <conditionalFormatting sqref="DZ3:DZ50">
    <cfRule type="expression" dxfId="20" priority="17">
      <formula>IF(DZ3="Sin dato", IF((($B$58-$B$70)&gt;($I3)),1,0))</formula>
    </cfRule>
    <cfRule type="expression" dxfId="19" priority="18">
      <formula>IF(DZ3="Sin dato", IF((($B$58-$B$70)&lt;=($I3)),1,0))</formula>
    </cfRule>
  </conditionalFormatting>
  <conditionalFormatting sqref="EL3:EL50">
    <cfRule type="expression" dxfId="18" priority="6">
      <formula>IF(EL3="NA",1,0)</formula>
    </cfRule>
    <cfRule type="expression" dxfId="17" priority="13">
      <formula>IF(EP3&lt;=0,1,0)</formula>
    </cfRule>
    <cfRule type="expression" dxfId="16" priority="14">
      <formula>IF((0&lt;EP3),(IF(EP3&lt;=EO3,1,0)))</formula>
    </cfRule>
    <cfRule type="expression" dxfId="15" priority="15">
      <formula>IF(EP3&gt;EO3,1,0)</formula>
    </cfRule>
  </conditionalFormatting>
  <conditionalFormatting sqref="EL5">
    <cfRule type="expression" dxfId="14" priority="9">
      <formula>IF(ISBLANK(OR(EL5,EM5)),1,0)</formula>
    </cfRule>
    <cfRule type="expression" dxfId="13" priority="10">
      <formula>IF(EP5&lt;=0,1,0)</formula>
    </cfRule>
    <cfRule type="expression" dxfId="12" priority="11">
      <formula>IF((0&lt;EP5),(IF(EP5&lt;=EO5,1,0)))</formula>
    </cfRule>
    <cfRule type="expression" dxfId="11" priority="12">
      <formula>IF(EP5&gt;EO5,1,0)</formula>
    </cfRule>
  </conditionalFormatting>
  <conditionalFormatting sqref="EL3:EL50">
    <cfRule type="expression" dxfId="10" priority="7">
      <formula>IF(EL3="Sin dato", IF((($B$58-$B$71)&gt;($I3)),1,0))</formula>
    </cfRule>
    <cfRule type="expression" dxfId="9" priority="8">
      <formula>IF(EL3="Sin dato", IF((($B$58-$B$71)&lt;=($I3)),1,0))</formula>
    </cfRule>
  </conditionalFormatting>
  <conditionalFormatting sqref="CD5">
    <cfRule type="expression" dxfId="8" priority="118">
      <formula>IF(ISBLANK(OR(CD5,CE5)),1,0)</formula>
    </cfRule>
    <cfRule type="expression" dxfId="7" priority="119">
      <formula>IF(CH5&lt;=0,1,0)</formula>
    </cfRule>
    <cfRule type="expression" dxfId="6" priority="120">
      <formula>IF((0&lt;CH5),(IF(CH5&lt;=CG5,1,0)))</formula>
    </cfRule>
    <cfRule type="expression" dxfId="5" priority="121">
      <formula>IF(CH5&gt;CG5,1,0)</formula>
    </cfRule>
  </conditionalFormatting>
  <conditionalFormatting sqref="FI3:FI50">
    <cfRule type="expression" dxfId="4" priority="1">
      <formula>IF(FI3="NA",1,0)</formula>
    </cfRule>
    <cfRule type="expression" dxfId="3" priority="3">
      <formula>IF(FN3&lt;=0,1,0)</formula>
    </cfRule>
    <cfRule type="expression" dxfId="2" priority="4">
      <formula>IF((0&lt;FN3),(IF(FN3&lt;=FM3,1,0)))</formula>
    </cfRule>
    <cfRule type="expression" dxfId="1" priority="5">
      <formula>IF(FN3&gt;FM3,1,0)</formula>
    </cfRule>
  </conditionalFormatting>
  <conditionalFormatting sqref="FI3:FI50">
    <cfRule type="expression" dxfId="0" priority="2">
      <formula>IF(FI3="Sin dato",1,0)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27" orientation="portrait" r:id="rId1"/>
  <headerFooter>
    <oddHeader>&amp;CTabla indicadores Acuerdos de Gestión
Departamento de Salud de Alicante-H. General
&amp;D 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19-ALC-HGral</vt:lpstr>
      <vt:lpstr>'19-ALC-HGral'!Área_de_impresión</vt:lpstr>
    </vt:vector>
  </TitlesOfParts>
  <Company>Conselleria de Sanitat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Galvan Perez</dc:creator>
  <cp:lastModifiedBy>Antonio Galvan Perez</cp:lastModifiedBy>
  <dcterms:created xsi:type="dcterms:W3CDTF">2013-10-18T06:58:17Z</dcterms:created>
  <dcterms:modified xsi:type="dcterms:W3CDTF">2013-10-18T06:58:23Z</dcterms:modified>
</cp:coreProperties>
</file>